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350" yWindow="-180" windowWidth="21480" windowHeight="9675" tabRatio="656" firstSheet="2" activeTab="12"/>
  </bookViews>
  <sheets>
    <sheet name="Neue Zeit" sheetId="1" r:id="rId1"/>
    <sheet name="SNZ-Übersicht" sheetId="8" r:id="rId2"/>
    <sheet name="SNZ Diagr." sheetId="14" r:id="rId3"/>
    <sheet name="SAL" sheetId="4" r:id="rId4"/>
    <sheet name="SAL-Übersicht" sheetId="7" r:id="rId5"/>
    <sheet name="SAL Diagr." sheetId="15" r:id="rId6"/>
    <sheet name="Altstadt" sheetId="5" r:id="rId7"/>
    <sheet name="Alt-Übersicht" sheetId="10" r:id="rId8"/>
    <sheet name="Altstadt Diagr" sheetId="13" r:id="rId9"/>
    <sheet name="TMS" sheetId="11" r:id="rId10"/>
    <sheet name="TMS-Übersicht" sheetId="12" r:id="rId11"/>
    <sheet name="TMS Diagr." sheetId="16" r:id="rId12"/>
    <sheet name="Zusammenfassung" sheetId="6" r:id="rId13"/>
  </sheets>
  <definedNames>
    <definedName name="_xlnm.Print_Area" localSheetId="0">'Neue Zeit'!$A$1:$G$44</definedName>
  </definedNames>
  <calcPr calcId="145621"/>
</workbook>
</file>

<file path=xl/calcChain.xml><?xml version="1.0" encoding="utf-8"?>
<calcChain xmlns="http://schemas.openxmlformats.org/spreadsheetml/2006/main">
  <c r="H4" i="14" l="1"/>
  <c r="G4" i="14"/>
  <c r="F4" i="14"/>
  <c r="E4" i="14"/>
  <c r="C4" i="14" l="1"/>
  <c r="D4" i="14"/>
  <c r="E9" i="14"/>
  <c r="F9" i="14"/>
  <c r="G9" i="14"/>
  <c r="H9" i="14"/>
  <c r="K3" i="13"/>
  <c r="I3" i="13"/>
  <c r="H3" i="13"/>
  <c r="G3" i="13"/>
  <c r="F3" i="13"/>
  <c r="E3" i="13"/>
  <c r="D3" i="13"/>
  <c r="E8" i="13"/>
  <c r="G8" i="13"/>
  <c r="I8" i="13"/>
  <c r="C3" i="13"/>
  <c r="D9" i="14"/>
  <c r="J3" i="13"/>
  <c r="J8" i="13" s="1"/>
  <c r="C8" i="13"/>
  <c r="D8" i="13"/>
  <c r="F8" i="13"/>
  <c r="H8" i="13"/>
  <c r="F12" i="10"/>
  <c r="AG14" i="10"/>
  <c r="I4" i="14" l="1"/>
  <c r="C9" i="14"/>
  <c r="AD14" i="10"/>
  <c r="I9" i="14" l="1"/>
  <c r="J4" i="14"/>
  <c r="AE10" i="8"/>
  <c r="AE16" i="8"/>
  <c r="AE15" i="8"/>
  <c r="AE14" i="8"/>
  <c r="AE13" i="8"/>
  <c r="AE12" i="8"/>
  <c r="AE11" i="8"/>
  <c r="AE9" i="8"/>
  <c r="AE8" i="8"/>
  <c r="AE7" i="8"/>
  <c r="AE6" i="8"/>
  <c r="AE5" i="8"/>
  <c r="AC12" i="8"/>
  <c r="AC13" i="8" s="1"/>
  <c r="X11" i="8"/>
  <c r="X14" i="8"/>
  <c r="Z14" i="8"/>
  <c r="D14" i="12" l="1"/>
  <c r="I14" i="12" s="1"/>
  <c r="AG7" i="10" l="1"/>
  <c r="AE12" i="10"/>
  <c r="AE13" i="10" s="1"/>
  <c r="V5" i="7"/>
  <c r="T11" i="7"/>
  <c r="T12" i="7" s="1"/>
  <c r="G12" i="12"/>
  <c r="G13" i="12" s="1"/>
  <c r="F12" i="12"/>
  <c r="F13" i="12" s="1"/>
  <c r="K6" i="12"/>
  <c r="K7" i="12"/>
  <c r="K8" i="12"/>
  <c r="K9" i="12"/>
  <c r="K10" i="12"/>
  <c r="K11" i="12"/>
  <c r="K12" i="12"/>
  <c r="K13" i="12"/>
  <c r="K14" i="12"/>
  <c r="K5" i="12"/>
  <c r="AG11" i="10"/>
  <c r="AG10" i="10"/>
  <c r="AG9" i="10"/>
  <c r="AG8" i="10"/>
  <c r="AG6" i="10"/>
  <c r="AG5" i="10"/>
  <c r="AD12" i="10"/>
  <c r="AD13" i="10" s="1"/>
  <c r="AB12" i="8" l="1"/>
  <c r="AB13" i="8" s="1"/>
  <c r="V13" i="7" l="1"/>
  <c r="S12" i="7"/>
  <c r="S11" i="7"/>
  <c r="V10" i="7"/>
  <c r="V7" i="7"/>
  <c r="V8" i="7"/>
  <c r="V9" i="7"/>
  <c r="V6" i="7"/>
  <c r="U11" i="7"/>
  <c r="U12" i="7" s="1"/>
  <c r="H12" i="12" l="1"/>
  <c r="H13" i="12"/>
  <c r="I6" i="12"/>
  <c r="I7" i="12"/>
  <c r="I8" i="12"/>
  <c r="I9" i="12"/>
  <c r="I10" i="12"/>
  <c r="I11" i="12"/>
  <c r="I5" i="12"/>
  <c r="F29" i="5" l="1"/>
  <c r="AF12" i="10"/>
  <c r="AF13" i="10" s="1"/>
  <c r="AC13" i="10"/>
  <c r="AC12" i="10"/>
  <c r="AA12" i="8" l="1"/>
  <c r="AD12" i="8" l="1"/>
  <c r="AD13" i="8" s="1"/>
  <c r="Z12" i="10" l="1"/>
  <c r="T12" i="10" l="1"/>
  <c r="X12" i="8" l="1"/>
  <c r="T12" i="8"/>
  <c r="S12" i="8"/>
  <c r="R11" i="7" l="1"/>
  <c r="R12" i="7" s="1"/>
  <c r="W12" i="8" l="1"/>
  <c r="W13" i="8" s="1"/>
  <c r="G39" i="1"/>
  <c r="F12" i="1"/>
  <c r="F13" i="1"/>
  <c r="X13" i="8"/>
  <c r="D12" i="12" l="1"/>
  <c r="AB12" i="10"/>
  <c r="AA13" i="8"/>
  <c r="D13" i="12" l="1"/>
  <c r="AB13" i="10"/>
  <c r="F10" i="11"/>
  <c r="C3" i="16" s="1"/>
  <c r="E12" i="12"/>
  <c r="E13" i="12" s="1"/>
  <c r="C12" i="12"/>
  <c r="C13" i="12" s="1"/>
  <c r="B12" i="12"/>
  <c r="F16" i="11"/>
  <c r="I3" i="16" s="1"/>
  <c r="I8" i="16" s="1"/>
  <c r="F15" i="11"/>
  <c r="H3" i="16" s="1"/>
  <c r="H8" i="16" s="1"/>
  <c r="F14" i="11"/>
  <c r="G3" i="16" s="1"/>
  <c r="G8" i="16" s="1"/>
  <c r="F13" i="11"/>
  <c r="F3" i="16" s="1"/>
  <c r="F8" i="16" s="1"/>
  <c r="F12" i="11"/>
  <c r="F11" i="11"/>
  <c r="D3" i="16" s="1"/>
  <c r="D8" i="16" s="1"/>
  <c r="F12" i="6" l="1"/>
  <c r="E3" i="16"/>
  <c r="E8" i="16" s="1"/>
  <c r="J3" i="16"/>
  <c r="C8" i="16"/>
  <c r="I12" i="12"/>
  <c r="I15" i="12" s="1"/>
  <c r="B13" i="12"/>
  <c r="I13" i="12" s="1"/>
  <c r="K3" i="16" l="1"/>
  <c r="J8" i="16"/>
  <c r="I16" i="12"/>
  <c r="F17" i="11"/>
  <c r="F18" i="11" s="1"/>
  <c r="G4" i="11" s="1"/>
  <c r="Q12" i="7"/>
  <c r="Q11" i="7"/>
  <c r="G5" i="11" l="1"/>
  <c r="G6" i="11" s="1"/>
  <c r="G11" i="11"/>
  <c r="G12" i="11"/>
  <c r="G15" i="11"/>
  <c r="G14" i="11"/>
  <c r="G10" i="11"/>
  <c r="G16" i="11"/>
  <c r="G13" i="11"/>
  <c r="G17" i="11"/>
  <c r="G18" i="11" l="1"/>
  <c r="P11" i="7" l="1"/>
  <c r="P12" i="7" l="1"/>
  <c r="V12" i="7" s="1"/>
  <c r="V11" i="7"/>
  <c r="V14" i="7" s="1"/>
  <c r="F23" i="1"/>
  <c r="F39" i="1" s="1"/>
  <c r="V15" i="7" l="1"/>
  <c r="O11" i="7"/>
  <c r="O12" i="7"/>
  <c r="P12" i="10" l="1"/>
  <c r="P13" i="10" s="1"/>
  <c r="M12" i="10" l="1"/>
  <c r="I12" i="10" l="1"/>
  <c r="H12" i="10"/>
  <c r="D12" i="10"/>
  <c r="C12" i="10"/>
  <c r="B12" i="10"/>
  <c r="F10" i="1"/>
  <c r="F10" i="4"/>
  <c r="C3" i="15" s="1"/>
  <c r="F11" i="5"/>
  <c r="F12" i="5"/>
  <c r="F13" i="5"/>
  <c r="F14" i="6" s="1"/>
  <c r="F14" i="5"/>
  <c r="F15" i="5"/>
  <c r="F16" i="5"/>
  <c r="F10" i="5"/>
  <c r="C13" i="10"/>
  <c r="C8" i="15" l="1"/>
  <c r="F10" i="6"/>
  <c r="B13" i="10"/>
  <c r="AA12" i="10" l="1"/>
  <c r="AA13" i="10" s="1"/>
  <c r="Z13" i="10"/>
  <c r="Y12" i="10"/>
  <c r="Y13" i="10" s="1"/>
  <c r="X12" i="10"/>
  <c r="W12" i="10"/>
  <c r="W13" i="10" s="1"/>
  <c r="V12" i="10"/>
  <c r="V13" i="10" s="1"/>
  <c r="U12" i="10"/>
  <c r="U13" i="10" s="1"/>
  <c r="T13" i="10"/>
  <c r="S12" i="10"/>
  <c r="S13" i="10" s="1"/>
  <c r="R12" i="10"/>
  <c r="R13" i="10" s="1"/>
  <c r="Q12" i="10"/>
  <c r="Q13" i="10" s="1"/>
  <c r="O12" i="10"/>
  <c r="O13" i="10" s="1"/>
  <c r="N12" i="10"/>
  <c r="N13" i="10" s="1"/>
  <c r="M13" i="10"/>
  <c r="L12" i="10"/>
  <c r="L13" i="10" s="1"/>
  <c r="K12" i="10"/>
  <c r="K13" i="10" s="1"/>
  <c r="J12" i="10"/>
  <c r="J13" i="10" s="1"/>
  <c r="I13" i="10"/>
  <c r="H13" i="10"/>
  <c r="G12" i="10"/>
  <c r="G13" i="10" s="1"/>
  <c r="F13" i="10"/>
  <c r="E12" i="10"/>
  <c r="E13" i="10" s="1"/>
  <c r="M12" i="8"/>
  <c r="G12" i="8"/>
  <c r="G13" i="8" s="1"/>
  <c r="Y12" i="8"/>
  <c r="Y13" i="8" s="1"/>
  <c r="Z12" i="8"/>
  <c r="F11" i="1"/>
  <c r="F14" i="1"/>
  <c r="F15" i="1"/>
  <c r="F16" i="1"/>
  <c r="B12" i="8"/>
  <c r="B13" i="8" s="1"/>
  <c r="C12" i="8"/>
  <c r="C13" i="8" s="1"/>
  <c r="D12" i="8"/>
  <c r="E12" i="8"/>
  <c r="E13" i="8" s="1"/>
  <c r="F12" i="8"/>
  <c r="F13" i="8" s="1"/>
  <c r="H12" i="8"/>
  <c r="H13" i="8" s="1"/>
  <c r="I12" i="8"/>
  <c r="I13" i="8" s="1"/>
  <c r="X13" i="10" l="1"/>
  <c r="AG12" i="10"/>
  <c r="AG15" i="10" s="1"/>
  <c r="Z13" i="8"/>
  <c r="D13" i="10"/>
  <c r="D13" i="8"/>
  <c r="AG13" i="10" l="1"/>
  <c r="AG16" i="10" s="1"/>
  <c r="V12" i="8"/>
  <c r="U12" i="8"/>
  <c r="U13" i="8" s="1"/>
  <c r="T13" i="8"/>
  <c r="S13" i="8"/>
  <c r="R12" i="8"/>
  <c r="R13" i="8" s="1"/>
  <c r="Q12" i="8"/>
  <c r="Q13" i="8" s="1"/>
  <c r="P12" i="8"/>
  <c r="O12" i="8"/>
  <c r="O13" i="8" s="1"/>
  <c r="N12" i="8"/>
  <c r="N13" i="8" s="1"/>
  <c r="M13" i="8"/>
  <c r="L12" i="8"/>
  <c r="L13" i="8" s="1"/>
  <c r="K12" i="8"/>
  <c r="K13" i="8" s="1"/>
  <c r="J12" i="8"/>
  <c r="F11" i="4"/>
  <c r="B11" i="7"/>
  <c r="B12" i="7"/>
  <c r="K11" i="7"/>
  <c r="F14" i="4"/>
  <c r="F12" i="4"/>
  <c r="E3" i="15" s="1"/>
  <c r="E8" i="15" s="1"/>
  <c r="F13" i="4"/>
  <c r="F15" i="4"/>
  <c r="D11" i="7"/>
  <c r="D12" i="7" s="1"/>
  <c r="E11" i="7"/>
  <c r="E12" i="7" s="1"/>
  <c r="F11" i="7"/>
  <c r="F12" i="7" s="1"/>
  <c r="G11" i="7"/>
  <c r="G12" i="7" s="1"/>
  <c r="H11" i="7"/>
  <c r="H12" i="7" s="1"/>
  <c r="I11" i="7"/>
  <c r="I12" i="7" s="1"/>
  <c r="J11" i="7"/>
  <c r="J12" i="7" s="1"/>
  <c r="K12" i="7"/>
  <c r="L11" i="7"/>
  <c r="L12" i="7" s="1"/>
  <c r="M11" i="7"/>
  <c r="M12" i="7" s="1"/>
  <c r="N11" i="7"/>
  <c r="N12" i="7" s="1"/>
  <c r="C11" i="7"/>
  <c r="F17" i="6" l="1"/>
  <c r="H3" i="15"/>
  <c r="H8" i="15" s="1"/>
  <c r="F15" i="6"/>
  <c r="F3" i="15"/>
  <c r="F8" i="15" s="1"/>
  <c r="F16" i="6"/>
  <c r="G3" i="15"/>
  <c r="G8" i="15" s="1"/>
  <c r="F11" i="6"/>
  <c r="D3" i="15"/>
  <c r="F17" i="5"/>
  <c r="V13" i="8"/>
  <c r="P13" i="8"/>
  <c r="J13" i="8"/>
  <c r="C12" i="7"/>
  <c r="F16" i="4" s="1"/>
  <c r="D8" i="15" l="1"/>
  <c r="I3" i="15"/>
  <c r="F17" i="4"/>
  <c r="G4" i="4" s="1"/>
  <c r="F17" i="1"/>
  <c r="F13" i="6"/>
  <c r="G29" i="5"/>
  <c r="F18" i="5"/>
  <c r="G5" i="5" s="1"/>
  <c r="I8" i="15" l="1"/>
  <c r="J3" i="15"/>
  <c r="G16" i="4"/>
  <c r="G10" i="4"/>
  <c r="G12" i="4"/>
  <c r="G14" i="4"/>
  <c r="G11" i="4"/>
  <c r="G13" i="4"/>
  <c r="G15" i="4"/>
  <c r="G5" i="4"/>
  <c r="G6" i="4" s="1"/>
  <c r="F18" i="6"/>
  <c r="F19" i="6" s="1"/>
  <c r="G11" i="6" s="1"/>
  <c r="F18" i="1"/>
  <c r="G12" i="1" s="1"/>
  <c r="G15" i="5"/>
  <c r="G12" i="5"/>
  <c r="G4" i="5"/>
  <c r="G6" i="5" s="1"/>
  <c r="G16" i="5"/>
  <c r="G11" i="5"/>
  <c r="G13" i="5"/>
  <c r="G17" i="5"/>
  <c r="G14" i="5"/>
  <c r="G10" i="5"/>
  <c r="G17" i="4" l="1"/>
  <c r="G14" i="1"/>
  <c r="G11" i="1"/>
  <c r="G13" i="1"/>
  <c r="G5" i="1"/>
  <c r="F5" i="6" s="1"/>
  <c r="G16" i="1"/>
  <c r="G14" i="6"/>
  <c r="G10" i="6"/>
  <c r="G4" i="1"/>
  <c r="F4" i="6" s="1"/>
  <c r="G10" i="1"/>
  <c r="G15" i="1"/>
  <c r="G17" i="1"/>
  <c r="G18" i="5"/>
  <c r="G13" i="6"/>
  <c r="G15" i="6"/>
  <c r="G16" i="6"/>
  <c r="G18" i="6"/>
  <c r="G17" i="6"/>
  <c r="G12" i="6"/>
  <c r="G6" i="1" l="1"/>
  <c r="F6" i="6"/>
  <c r="G18" i="1"/>
  <c r="G19" i="6"/>
</calcChain>
</file>

<file path=xl/comments1.xml><?xml version="1.0" encoding="utf-8"?>
<comments xmlns="http://schemas.openxmlformats.org/spreadsheetml/2006/main">
  <authors>
    <author>Stöhr, Fred</author>
  </authors>
  <commentList>
    <comment ref="X14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inkl. Umschichtungen bis 13.07.20
</t>
        </r>
      </text>
    </comment>
    <comment ref="Z14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inkl. Zuschichtung bis 14.07.20
</t>
        </r>
      </text>
    </comment>
  </commentList>
</comments>
</file>

<file path=xl/comments2.xml><?xml version="1.0" encoding="utf-8"?>
<comments xmlns="http://schemas.openxmlformats.org/spreadsheetml/2006/main">
  <authors>
    <author>Stöhr, Fred</author>
  </authors>
  <commentList>
    <comment ref="T8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Bew. Antrag 18.03.21 i.H.v. 115.000 € gestellt
</t>
        </r>
      </text>
    </comment>
    <comment ref="P13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inkl. Umschichtungen bis 13.07.20 </t>
        </r>
      </text>
    </comment>
  </commentList>
</comments>
</file>

<file path=xl/comments3.xml><?xml version="1.0" encoding="utf-8"?>
<comments xmlns="http://schemas.openxmlformats.org/spreadsheetml/2006/main">
  <authors>
    <author>Voigt, Helga</author>
    <author>Stöhr, Fred</author>
  </authors>
  <commentList>
    <comment ref="AA4" authorId="0">
      <text>
        <r>
          <rPr>
            <b/>
            <sz val="8"/>
            <color indexed="81"/>
            <rFont val="Tahoma"/>
            <family val="2"/>
          </rPr>
          <t>Voigt, Helga:</t>
        </r>
        <r>
          <rPr>
            <sz val="8"/>
            <color indexed="81"/>
            <rFont val="Tahoma"/>
            <family val="2"/>
          </rPr>
          <t xml:space="preserve">
In keinem Programm eine Zuteilung.</t>
        </r>
      </text>
    </comment>
    <comment ref="AB7" authorId="0">
      <text>
        <r>
          <rPr>
            <b/>
            <sz val="9"/>
            <color indexed="81"/>
            <rFont val="Segoe UI"/>
            <family val="2"/>
          </rPr>
          <t>Voigt, Helga:</t>
        </r>
        <r>
          <rPr>
            <sz val="9"/>
            <color indexed="81"/>
            <rFont val="Segoe UI"/>
            <family val="2"/>
          </rPr>
          <t xml:space="preserve">
beantragte Bewilligungen
EFRE und IPSI</t>
        </r>
      </text>
    </comment>
    <comment ref="Z14" authorId="1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inkl. Umschichtungen bis 15.09.20
</t>
        </r>
      </text>
    </comment>
    <comment ref="AE14" authorId="1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Zuteilung v. 12.12.20
</t>
        </r>
      </text>
    </comment>
  </commentList>
</comments>
</file>

<file path=xl/comments4.xml><?xml version="1.0" encoding="utf-8"?>
<comments xmlns="http://schemas.openxmlformats.org/spreadsheetml/2006/main">
  <authors>
    <author>Stöhr, Fred</author>
  </authors>
  <commentList>
    <comment ref="D14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2 Umschichtungen am 14.07.20</t>
        </r>
      </text>
    </comment>
    <comment ref="E14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LVWA 23.11.18: keine Zuteilung</t>
        </r>
      </text>
    </comment>
    <comment ref="F14" authorId="0">
      <text>
        <r>
          <rPr>
            <b/>
            <sz val="9"/>
            <color indexed="81"/>
            <rFont val="Segoe UI"/>
            <family val="2"/>
          </rPr>
          <t>Stöhr, Fred:</t>
        </r>
        <r>
          <rPr>
            <sz val="9"/>
            <color indexed="81"/>
            <rFont val="Segoe UI"/>
            <family val="2"/>
          </rPr>
          <t xml:space="preserve">
LVWA 16.09.19: keine Zuteilung</t>
        </r>
      </text>
    </comment>
  </commentList>
</comments>
</file>

<file path=xl/sharedStrings.xml><?xml version="1.0" encoding="utf-8"?>
<sst xmlns="http://schemas.openxmlformats.org/spreadsheetml/2006/main" count="276" uniqueCount="104">
  <si>
    <t>Statistische Daten zur Sanierung in Sömmerda</t>
  </si>
  <si>
    <t>davon bewilligt / zur Bewilligung eingereicht</t>
  </si>
  <si>
    <t>Abrufquote</t>
  </si>
  <si>
    <t>Aufteilung des Mitteleinsatzes in %:</t>
  </si>
  <si>
    <t>Vorbereitungsleistungen</t>
  </si>
  <si>
    <t>Grunderwerb</t>
  </si>
  <si>
    <t>Private Ordnungsmaßnahmen</t>
  </si>
  <si>
    <t>Öffentliche Ordnungsmaßnahmen</t>
  </si>
  <si>
    <t>Private Baumaßnahmen</t>
  </si>
  <si>
    <t>Öffentliche Baumaßnahmen</t>
  </si>
  <si>
    <t>Sonstige Kosten</t>
  </si>
  <si>
    <t>noch offen</t>
  </si>
  <si>
    <t>Sanierungsgebiet "Neue Zeit" Sömmerda</t>
  </si>
  <si>
    <t>Abgeschlossene Förderverträge</t>
  </si>
  <si>
    <t>WOBAG</t>
  </si>
  <si>
    <t>WGS</t>
  </si>
  <si>
    <t>Ärztehaus GbR</t>
  </si>
  <si>
    <t>Rolf Beck</t>
  </si>
  <si>
    <t>Landkreis Sömmerda</t>
  </si>
  <si>
    <t>Telekom</t>
  </si>
  <si>
    <t>Edeka</t>
  </si>
  <si>
    <t>Sabine Furkert</t>
  </si>
  <si>
    <t>Bund der Vertriebenen</t>
  </si>
  <si>
    <t>Erste Thüringer Ludothek e.V.</t>
  </si>
  <si>
    <t>Thüringer Arbeitsloseninitiative Sömmerda e.V.</t>
  </si>
  <si>
    <t>THEPRA e.V.</t>
  </si>
  <si>
    <t>Polizeisportverein e.V.</t>
  </si>
  <si>
    <t>Netzwerk Regenbogen e.V.</t>
  </si>
  <si>
    <t>Summen:</t>
  </si>
  <si>
    <t>absolut</t>
  </si>
  <si>
    <t>in %</t>
  </si>
  <si>
    <t>Wohngebiet "Salzmannstraße" Sömmerda</t>
  </si>
  <si>
    <t>Ordnungsmaßnahmen</t>
  </si>
  <si>
    <t>Sanierungsgebiet "Altstadt" Sömmerda</t>
  </si>
  <si>
    <t>Sicherungsmaßnahmen</t>
  </si>
  <si>
    <t>Förderverträge mit privaten Bauherren</t>
  </si>
  <si>
    <t>Ersatzneubau</t>
  </si>
  <si>
    <t>Gestalterischer Mehraufwand</t>
  </si>
  <si>
    <t>Sicherungen</t>
  </si>
  <si>
    <t>Kommunales Förderprogramm</t>
  </si>
  <si>
    <t>Abbrüche</t>
  </si>
  <si>
    <t>"Null-Verträge" zur Steuerbegünstigung</t>
  </si>
  <si>
    <t>Instandsetzung / Modernisierung</t>
  </si>
  <si>
    <t>Zusammenfassung</t>
  </si>
  <si>
    <t>Kreisverkehrswacht</t>
  </si>
  <si>
    <t>Arbeiter-Samariter-Bund</t>
  </si>
  <si>
    <t xml:space="preserve">Wohngebiet Salzmannstraße </t>
  </si>
  <si>
    <t>Vorbereitung</t>
  </si>
  <si>
    <t>Ordnungsmaß.</t>
  </si>
  <si>
    <t>Sonstiges</t>
  </si>
  <si>
    <t>Summe VR</t>
  </si>
  <si>
    <t>Gesamt VR</t>
  </si>
  <si>
    <t>alle Bescheide geprüft</t>
  </si>
  <si>
    <t>Gesamt</t>
  </si>
  <si>
    <t>Bau privat</t>
  </si>
  <si>
    <t>Bau öffentlich</t>
  </si>
  <si>
    <t>Baumaßnahmen öffentlich</t>
  </si>
  <si>
    <t>Baumaßnahmen privat</t>
  </si>
  <si>
    <t>Sanierungsgebiet Neue Zeit Sömmerda</t>
  </si>
  <si>
    <t>Ordnungsmaßnahmen privat</t>
  </si>
  <si>
    <t>Ordnungsmaßnahmen öffentlich</t>
  </si>
  <si>
    <t>Baumaßnahmen private</t>
  </si>
  <si>
    <t>Sanierungsgebiet Altstadt Sömmerda</t>
  </si>
  <si>
    <t>Sicherungsmaßn.</t>
  </si>
  <si>
    <t>Ordnungsmaß.privat</t>
  </si>
  <si>
    <t>Ordnungsmaß. Öffentlich</t>
  </si>
  <si>
    <t>pvt</t>
  </si>
  <si>
    <t>öffentlich</t>
  </si>
  <si>
    <t>Stadtteilmanagement</t>
  </si>
  <si>
    <t>Wohngebiet "Thomas-Müntzer-Siedlung" Sömmerda</t>
  </si>
  <si>
    <t>Wohngebiet Thomas-Müntzer-Siedlung Sömmerda</t>
  </si>
  <si>
    <t>aufgestellt am:</t>
  </si>
  <si>
    <t>2018/2019</t>
  </si>
  <si>
    <t>Verpflichtungsrahmen 1991-2020</t>
  </si>
  <si>
    <t>Verpflichtungsrahmen 2000-2020</t>
  </si>
  <si>
    <r>
      <t>insgesamt</t>
    </r>
    <r>
      <rPr>
        <i/>
        <sz val="8"/>
        <rFont val="Arial"/>
        <family val="2"/>
      </rPr>
      <t xml:space="preserve"> (bis 2019)</t>
    </r>
  </si>
  <si>
    <t>in 2020</t>
  </si>
  <si>
    <t>i. A. Stöhr, DSK</t>
  </si>
  <si>
    <t>Aufstellung VR 2000 bis 2020</t>
  </si>
  <si>
    <t>Aufstellung VR 1993 bis 2020 (in €)</t>
  </si>
  <si>
    <t>Antrag Base-dowstr. 37-44</t>
  </si>
  <si>
    <t>Kontrolle</t>
  </si>
  <si>
    <t>Verpflichtungsrahmen 2015-2020</t>
  </si>
  <si>
    <t>Verpflichtungsrahmen 1993-2020</t>
  </si>
  <si>
    <t>Aufstellung VR 1991 bis 2020 (in €)</t>
  </si>
  <si>
    <t>geprüft mit Einzelaufstellung aus Mittelbewirtschaftung</t>
  </si>
  <si>
    <t>Grafische Übersicht</t>
  </si>
  <si>
    <r>
      <t xml:space="preserve">insgesamt </t>
    </r>
    <r>
      <rPr>
        <i/>
        <sz val="8"/>
        <rFont val="Arial"/>
        <family val="2"/>
      </rPr>
      <t>(bis 2019)</t>
    </r>
  </si>
  <si>
    <t>Aufstellung VR 2015 bis 2020 (in €)</t>
  </si>
  <si>
    <t>ohne L 2004</t>
  </si>
  <si>
    <t>ohne L 2003</t>
  </si>
  <si>
    <t>ohne TL-Si</t>
  </si>
  <si>
    <t>sonstige Kosten</t>
  </si>
  <si>
    <t>Baumaßnahmen kommunal</t>
  </si>
  <si>
    <t>Sicherungs-
maßnahmen</t>
  </si>
  <si>
    <t>Ordnungs-
maßnahmen</t>
  </si>
  <si>
    <t>Förderprogr.</t>
  </si>
  <si>
    <t>Ordnungs-
maßnahmen
(Rückbau, Straßenbau,
Platzgestaltung,
Trassenverlegung)</t>
  </si>
  <si>
    <t>Baumaßnahmen private
(VGS, WOBAG)</t>
  </si>
  <si>
    <t>sonstige Kosten
(Soziale Projekte,
Stadtteilmanagement)</t>
  </si>
  <si>
    <t>Kontrolle zu SAL</t>
  </si>
  <si>
    <t>Kontrolle zu Altstadt</t>
  </si>
  <si>
    <t>Kontrolle zu TMS</t>
  </si>
  <si>
    <t>Kontrolle zu Neue 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</si>
</sst>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%"/>
    <numFmt numFmtId="166" formatCode="#,##0\ &quot;€&quot;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8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" fontId="2" fillId="0" borderId="0" applyFont="0"/>
    <xf numFmtId="0" fontId="1" fillId="0" borderId="0"/>
    <xf numFmtId="0" fontId="15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Fill="1" applyBorder="1"/>
    <xf numFmtId="0" fontId="6" fillId="0" borderId="8" xfId="0" applyFont="1" applyBorder="1"/>
    <xf numFmtId="3" fontId="6" fillId="0" borderId="7" xfId="0" applyNumberFormat="1" applyFont="1" applyBorder="1"/>
    <xf numFmtId="3" fontId="6" fillId="0" borderId="0" xfId="0" applyNumberFormat="1" applyFont="1"/>
    <xf numFmtId="3" fontId="6" fillId="0" borderId="8" xfId="0" applyNumberFormat="1" applyFont="1" applyBorder="1"/>
    <xf numFmtId="3" fontId="6" fillId="0" borderId="6" xfId="0" applyNumberFormat="1" applyFont="1" applyBorder="1"/>
    <xf numFmtId="0" fontId="6" fillId="0" borderId="10" xfId="0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0" fontId="0" fillId="0" borderId="9" xfId="0" applyBorder="1"/>
    <xf numFmtId="0" fontId="7" fillId="0" borderId="0" xfId="0" applyFont="1" applyAlignment="1">
      <alignment horizontal="right"/>
    </xf>
    <xf numFmtId="3" fontId="6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3" fontId="6" fillId="0" borderId="7" xfId="0" applyNumberFormat="1" applyFont="1" applyFill="1" applyBorder="1"/>
    <xf numFmtId="3" fontId="6" fillId="0" borderId="0" xfId="0" applyNumberFormat="1" applyFont="1" applyFill="1" applyBorder="1"/>
    <xf numFmtId="3" fontId="6" fillId="0" borderId="11" xfId="0" applyNumberFormat="1" applyFont="1" applyBorder="1"/>
    <xf numFmtId="0" fontId="6" fillId="0" borderId="6" xfId="0" applyFont="1" applyFill="1" applyBorder="1"/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Border="1" applyAlignment="1">
      <alignment horizontal="right"/>
    </xf>
    <xf numFmtId="3" fontId="6" fillId="0" borderId="12" xfId="0" applyNumberFormat="1" applyFont="1" applyBorder="1"/>
    <xf numFmtId="3" fontId="6" fillId="0" borderId="5" xfId="0" applyNumberFormat="1" applyFont="1" applyBorder="1"/>
    <xf numFmtId="3" fontId="6" fillId="2" borderId="1" xfId="0" applyNumberFormat="1" applyFont="1" applyFill="1" applyBorder="1"/>
    <xf numFmtId="3" fontId="6" fillId="0" borderId="13" xfId="0" applyNumberFormat="1" applyFont="1" applyBorder="1"/>
    <xf numFmtId="3" fontId="4" fillId="0" borderId="0" xfId="0" applyNumberFormat="1" applyFont="1"/>
    <xf numFmtId="0" fontId="6" fillId="0" borderId="14" xfId="0" applyFont="1" applyBorder="1" applyAlignment="1">
      <alignment horizontal="right"/>
    </xf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2" borderId="17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8" xfId="0" applyBorder="1"/>
    <xf numFmtId="0" fontId="6" fillId="0" borderId="1" xfId="0" applyFont="1" applyBorder="1" applyAlignment="1">
      <alignment horizontal="right"/>
    </xf>
    <xf numFmtId="3" fontId="6" fillId="0" borderId="0" xfId="0" applyNumberFormat="1" applyFont="1" applyFill="1"/>
    <xf numFmtId="3" fontId="6" fillId="0" borderId="6" xfId="0" applyNumberFormat="1" applyFont="1" applyFill="1" applyBorder="1"/>
    <xf numFmtId="3" fontId="0" fillId="0" borderId="0" xfId="0" applyNumberFormat="1" applyFill="1"/>
    <xf numFmtId="0" fontId="6" fillId="0" borderId="10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4" fillId="0" borderId="0" xfId="0" applyNumberFormat="1" applyFont="1" applyFill="1"/>
    <xf numFmtId="3" fontId="6" fillId="0" borderId="19" xfId="0" applyNumberFormat="1" applyFont="1" applyBorder="1"/>
    <xf numFmtId="0" fontId="6" fillId="0" borderId="0" xfId="0" applyFont="1" applyFill="1"/>
    <xf numFmtId="3" fontId="6" fillId="0" borderId="20" xfId="0" applyNumberFormat="1" applyFont="1" applyBorder="1"/>
    <xf numFmtId="0" fontId="4" fillId="0" borderId="6" xfId="0" applyFont="1" applyBorder="1" applyAlignment="1">
      <alignment horizontal="center"/>
    </xf>
    <xf numFmtId="0" fontId="5" fillId="0" borderId="0" xfId="0" applyFont="1" applyBorder="1"/>
    <xf numFmtId="3" fontId="4" fillId="3" borderId="0" xfId="0" applyNumberFormat="1" applyFont="1" applyFill="1"/>
    <xf numFmtId="3" fontId="14" fillId="3" borderId="0" xfId="0" applyNumberFormat="1" applyFont="1" applyFill="1" applyAlignment="1">
      <alignment wrapText="1"/>
    </xf>
    <xf numFmtId="3" fontId="14" fillId="0" borderId="0" xfId="0" applyNumberFormat="1" applyFont="1"/>
    <xf numFmtId="0" fontId="14" fillId="0" borderId="0" xfId="0" applyFont="1"/>
    <xf numFmtId="0" fontId="14" fillId="0" borderId="0" xfId="0" applyFont="1" applyFill="1" applyBorder="1" applyAlignment="1">
      <alignment horizontal="left"/>
    </xf>
    <xf numFmtId="3" fontId="0" fillId="3" borderId="0" xfId="0" applyNumberFormat="1" applyFill="1"/>
    <xf numFmtId="0" fontId="2" fillId="0" borderId="0" xfId="0" applyFont="1"/>
    <xf numFmtId="164" fontId="5" fillId="0" borderId="0" xfId="0" applyNumberFormat="1" applyFont="1"/>
    <xf numFmtId="10" fontId="5" fillId="0" borderId="0" xfId="0" applyNumberFormat="1" applyFont="1"/>
    <xf numFmtId="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4" borderId="2" xfId="0" applyFont="1" applyFill="1" applyBorder="1"/>
    <xf numFmtId="0" fontId="2" fillId="4" borderId="3" xfId="0" applyFont="1" applyFill="1" applyBorder="1"/>
    <xf numFmtId="4" fontId="2" fillId="4" borderId="1" xfId="0" applyNumberFormat="1" applyFont="1" applyFill="1" applyBorder="1" applyAlignment="1">
      <alignment horizontal="right"/>
    </xf>
    <xf numFmtId="9" fontId="2" fillId="4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164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/>
    </xf>
    <xf numFmtId="3" fontId="5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0" fontId="0" fillId="3" borderId="0" xfId="0" applyFill="1"/>
    <xf numFmtId="3" fontId="14" fillId="3" borderId="0" xfId="0" applyNumberFormat="1" applyFont="1" applyFill="1" applyAlignment="1">
      <alignment horizontal="center"/>
    </xf>
    <xf numFmtId="3" fontId="6" fillId="3" borderId="0" xfId="0" applyNumberFormat="1" applyFont="1" applyFill="1"/>
    <xf numFmtId="0" fontId="1" fillId="0" borderId="0" xfId="2"/>
    <xf numFmtId="0" fontId="1" fillId="0" borderId="0" xfId="2" applyAlignment="1">
      <alignment horizontal="right"/>
    </xf>
    <xf numFmtId="4" fontId="16" fillId="0" borderId="0" xfId="3" applyNumberFormat="1" applyFont="1" applyFill="1" applyBorder="1" applyAlignment="1">
      <alignment horizontal="right" wrapText="1"/>
    </xf>
    <xf numFmtId="0" fontId="16" fillId="0" borderId="0" xfId="3" applyFont="1" applyFill="1" applyBorder="1" applyAlignment="1">
      <alignment horizontal="right" wrapText="1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right"/>
    </xf>
    <xf numFmtId="0" fontId="16" fillId="0" borderId="0" xfId="3" applyFont="1" applyFill="1" applyBorder="1" applyAlignment="1">
      <alignment wrapText="1"/>
    </xf>
    <xf numFmtId="0" fontId="1" fillId="0" borderId="0" xfId="2" applyFill="1" applyBorder="1"/>
    <xf numFmtId="3" fontId="16" fillId="0" borderId="0" xfId="3" applyNumberFormat="1" applyFont="1" applyFill="1" applyBorder="1" applyAlignment="1">
      <alignment horizontal="right" wrapText="1"/>
    </xf>
    <xf numFmtId="0" fontId="1" fillId="0" borderId="0" xfId="2" applyFill="1" applyBorder="1" applyAlignment="1">
      <alignment horizontal="right"/>
    </xf>
    <xf numFmtId="3" fontId="1" fillId="0" borderId="0" xfId="2" applyNumberFormat="1"/>
    <xf numFmtId="3" fontId="16" fillId="0" borderId="0" xfId="3" applyNumberFormat="1" applyFont="1" applyFill="1" applyBorder="1" applyAlignment="1">
      <alignment horizontal="center"/>
    </xf>
    <xf numFmtId="0" fontId="16" fillId="0" borderId="0" xfId="3" applyNumberFormat="1" applyFont="1" applyFill="1" applyBorder="1" applyAlignment="1">
      <alignment horizontal="right" wrapText="1"/>
    </xf>
    <xf numFmtId="0" fontId="2" fillId="0" borderId="0" xfId="2" applyFont="1" applyAlignment="1">
      <alignment horizontal="right"/>
    </xf>
    <xf numFmtId="0" fontId="1" fillId="0" borderId="0" xfId="2" applyFill="1"/>
    <xf numFmtId="0" fontId="1" fillId="0" borderId="0" xfId="2" applyAlignment="1">
      <alignment wrapText="1"/>
    </xf>
    <xf numFmtId="3" fontId="17" fillId="0" borderId="0" xfId="2" applyNumberFormat="1" applyFont="1" applyFill="1" applyBorder="1"/>
    <xf numFmtId="3" fontId="1" fillId="0" borderId="0" xfId="2" applyNumberFormat="1" applyFill="1" applyBorder="1" applyAlignment="1">
      <alignment horizontal="right"/>
    </xf>
    <xf numFmtId="3" fontId="18" fillId="0" borderId="0" xfId="3" applyNumberFormat="1" applyFont="1" applyFill="1" applyBorder="1" applyAlignment="1">
      <alignment horizontal="right" wrapText="1"/>
    </xf>
    <xf numFmtId="3" fontId="18" fillId="0" borderId="0" xfId="3" applyNumberFormat="1" applyFont="1" applyFill="1" applyBorder="1" applyAlignment="1">
      <alignment wrapText="1"/>
    </xf>
    <xf numFmtId="0" fontId="19" fillId="0" borderId="0" xfId="2" applyFont="1"/>
    <xf numFmtId="0" fontId="19" fillId="0" borderId="0" xfId="2" applyFont="1" applyFill="1" applyBorder="1"/>
    <xf numFmtId="164" fontId="19" fillId="0" borderId="0" xfId="2" applyNumberFormat="1" applyFont="1"/>
    <xf numFmtId="164" fontId="20" fillId="0" borderId="0" xfId="3" applyNumberFormat="1" applyFont="1" applyFill="1" applyBorder="1" applyAlignment="1">
      <alignment horizontal="right" wrapText="1"/>
    </xf>
    <xf numFmtId="166" fontId="1" fillId="0" borderId="0" xfId="2" applyNumberFormat="1" applyFont="1"/>
    <xf numFmtId="164" fontId="1" fillId="0" borderId="0" xfId="2" applyNumberFormat="1" applyFont="1"/>
    <xf numFmtId="164" fontId="15" fillId="0" borderId="0" xfId="3" applyNumberFormat="1" applyFont="1" applyFill="1" applyBorder="1" applyAlignment="1">
      <alignment horizontal="right" wrapText="1"/>
    </xf>
    <xf numFmtId="0" fontId="1" fillId="0" borderId="0" xfId="2" applyFont="1" applyAlignment="1">
      <alignment horizontal="right"/>
    </xf>
    <xf numFmtId="0" fontId="1" fillId="0" borderId="0" xfId="2" applyBorder="1"/>
    <xf numFmtId="166" fontId="1" fillId="0" borderId="0" xfId="2" applyNumberFormat="1" applyFont="1" applyFill="1"/>
    <xf numFmtId="164" fontId="1" fillId="0" borderId="0" xfId="2" applyNumberFormat="1" applyFont="1" applyFill="1" applyBorder="1"/>
    <xf numFmtId="0" fontId="1" fillId="0" borderId="0" xfId="2" applyFont="1" applyFill="1" applyAlignment="1">
      <alignment horizontal="right"/>
    </xf>
    <xf numFmtId="164" fontId="1" fillId="0" borderId="0" xfId="2" applyNumberFormat="1" applyFont="1" applyFill="1"/>
    <xf numFmtId="0" fontId="2" fillId="0" borderId="0" xfId="2" applyFont="1" applyFill="1" applyAlignment="1">
      <alignment horizontal="right"/>
    </xf>
    <xf numFmtId="166" fontId="2" fillId="0" borderId="0" xfId="2" applyNumberFormat="1" applyFont="1" applyFill="1"/>
    <xf numFmtId="166" fontId="1" fillId="2" borderId="6" xfId="2" applyNumberFormat="1" applyFont="1" applyFill="1" applyBorder="1"/>
    <xf numFmtId="166" fontId="1" fillId="0" borderId="6" xfId="2" applyNumberFormat="1" applyFont="1" applyBorder="1"/>
    <xf numFmtId="166" fontId="1" fillId="0" borderId="6" xfId="2" applyNumberFormat="1" applyBorder="1"/>
    <xf numFmtId="166" fontId="1" fillId="2" borderId="0" xfId="2" applyNumberFormat="1" applyFont="1" applyFill="1"/>
    <xf numFmtId="166" fontId="1" fillId="0" borderId="0" xfId="2" applyNumberFormat="1"/>
    <xf numFmtId="0" fontId="15" fillId="0" borderId="0" xfId="3" applyFont="1" applyFill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wrapText="1"/>
    </xf>
    <xf numFmtId="0" fontId="1" fillId="0" borderId="0" xfId="2" applyFont="1"/>
    <xf numFmtId="0" fontId="1" fillId="0" borderId="0" xfId="2" applyFont="1" applyFill="1"/>
    <xf numFmtId="164" fontId="1" fillId="0" borderId="13" xfId="2" applyNumberFormat="1" applyFont="1" applyBorder="1"/>
    <xf numFmtId="0" fontId="2" fillId="0" borderId="0" xfId="2" applyFont="1" applyFill="1"/>
    <xf numFmtId="3" fontId="1" fillId="0" borderId="0" xfId="2" applyNumberFormat="1" applyFill="1" applyBorder="1"/>
    <xf numFmtId="166" fontId="1" fillId="0" borderId="0" xfId="2" applyNumberFormat="1" applyBorder="1"/>
    <xf numFmtId="4" fontId="1" fillId="0" borderId="0" xfId="2" applyNumberFormat="1"/>
    <xf numFmtId="4" fontId="1" fillId="0" borderId="0" xfId="2" applyNumberFormat="1" applyBorder="1"/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2" fillId="0" borderId="0" xfId="0" applyNumberFormat="1" applyFont="1" applyAlignment="1">
      <alignment horizontal="left"/>
    </xf>
  </cellXfs>
  <cellStyles count="4">
    <cellStyle name="Standard" xfId="0" builtinId="0"/>
    <cellStyle name="Standard 2" xfId="2"/>
    <cellStyle name="Standard 2 2" xfId="1"/>
    <cellStyle name="Standard_Diagramm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200"/>
              <a:t>Übersicht Mitteleinsatz nach Kostenarten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FF-4F50-A4CA-AC99C0E2C2F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FF-4F50-A4CA-AC99C0E2C2F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FF-4F50-A4CA-AC99C0E2C2F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FF-4F50-A4CA-AC99C0E2C2FD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FF-4F50-A4CA-AC99C0E2C2FD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FF-4F50-A4CA-AC99C0E2C2FD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FF-4F50-A4CA-AC99C0E2C2FD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FF-4F50-A4CA-AC99C0E2C2FD}"/>
              </c:ext>
            </c:extLst>
          </c:dPt>
          <c:dLbls>
            <c:dLbl>
              <c:idx val="0"/>
              <c:layout>
                <c:manualLayout>
                  <c:x val="0.16126778795507712"/>
                  <c:y val="9.1017565112053219E-3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811929476006761"/>
                      <c:h val="0.1458077981216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EFF-4F50-A4CA-AC99C0E2C2FD}"/>
                </c:ext>
              </c:extLst>
            </c:dLbl>
            <c:dLbl>
              <c:idx val="1"/>
              <c:layout>
                <c:manualLayout>
                  <c:x val="0.14929856982162945"/>
                  <c:y val="0.14431526347668081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60949524166619"/>
                      <c:h val="0.117954087662932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EFF-4F50-A4CA-AC99C0E2C2FD}"/>
                </c:ext>
              </c:extLst>
            </c:dLbl>
            <c:dLbl>
              <c:idx val="2"/>
              <c:layout>
                <c:manualLayout>
                  <c:x val="5.2822861428035779E-2"/>
                  <c:y val="0.33177195639006657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043244594425697"/>
                      <c:h val="0.191961538461538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EFF-4F50-A4CA-AC99C0E2C2FD}"/>
                </c:ext>
              </c:extLst>
            </c:dLbl>
            <c:dLbl>
              <c:idx val="3"/>
              <c:layout>
                <c:manualLayout>
                  <c:x val="-1.5244165907833033E-2"/>
                  <c:y val="0.14003785584494247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51010"/>
                        <a:gd name="adj2" fmla="val -90567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294070384059134"/>
                      <c:h val="0.145807759945499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EFF-4F50-A4CA-AC99C0E2C2FD}"/>
                </c:ext>
              </c:extLst>
            </c:dLbl>
            <c:dLbl>
              <c:idx val="4"/>
              <c:layout>
                <c:manualLayout>
                  <c:x val="-0.22897905618940489"/>
                  <c:y val="-2.1228649303452453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133002"/>
                        <a:gd name="adj2" fmla="val -16973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502883568125412"/>
                      <c:h val="0.16164387902216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EFF-4F50-A4CA-AC99C0E2C2FD}"/>
                </c:ext>
              </c:extLst>
            </c:dLbl>
            <c:dLbl>
              <c:idx val="5"/>
              <c:layout>
                <c:manualLayout>
                  <c:x val="-5.0877568875319155E-2"/>
                  <c:y val="7.5351605087825485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369096720052849"/>
                      <c:h val="0.16164387902216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EFF-4F50-A4CA-AC99C0E2C2FD}"/>
                </c:ext>
              </c:extLst>
            </c:dLbl>
            <c:dLbl>
              <c:idx val="6"/>
              <c:layout>
                <c:manualLayout>
                  <c:x val="-0.19119556484010927"/>
                  <c:y val="0.10859327680193821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237559590765441"/>
                      <c:h val="0.147584191399152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EFF-4F50-A4CA-AC99C0E2C2FD}"/>
                </c:ext>
              </c:extLst>
            </c:dLbl>
            <c:dLbl>
              <c:idx val="7"/>
              <c:layout>
                <c:manualLayout>
                  <c:x val="-0.13771974931704967"/>
                  <c:y val="6.1580860084796919E-3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F-4EFF-4F50-A4CA-AC99C0E2C2FD}"/>
                </c:ext>
              </c:extLst>
            </c:dLbl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'Neue Zeit'!$B$10:$B$17</c:f>
              <c:strCache>
                <c:ptCount val="8"/>
                <c:pt idx="0">
                  <c:v>Vorbereitungsleistungen</c:v>
                </c:pt>
                <c:pt idx="1">
                  <c:v>Grunderwerb</c:v>
                </c:pt>
                <c:pt idx="2">
                  <c:v>Ordnungsmaßnahmen privat</c:v>
                </c:pt>
                <c:pt idx="3">
                  <c:v>Ordnungsmaßnahmen öffentlich</c:v>
                </c:pt>
                <c:pt idx="4">
                  <c:v>Baumaßnahmen privat</c:v>
                </c:pt>
                <c:pt idx="5">
                  <c:v>Baumaßnahmen öffentlich</c:v>
                </c:pt>
                <c:pt idx="6">
                  <c:v>Sonstige Kosten</c:v>
                </c:pt>
                <c:pt idx="7">
                  <c:v>noch offen</c:v>
                </c:pt>
              </c:strCache>
            </c:strRef>
          </c:cat>
          <c:val>
            <c:numRef>
              <c:f>'Neue Zeit'!$F$10:$F$17</c:f>
              <c:numCache>
                <c:formatCode>#,##0</c:formatCode>
                <c:ptCount val="8"/>
                <c:pt idx="0">
                  <c:v>3958343.69</c:v>
                </c:pt>
                <c:pt idx="1">
                  <c:v>2175385.34</c:v>
                </c:pt>
                <c:pt idx="2">
                  <c:v>227939</c:v>
                </c:pt>
                <c:pt idx="3">
                  <c:v>12975239.380000001</c:v>
                </c:pt>
                <c:pt idx="4">
                  <c:v>4512596.9399999995</c:v>
                </c:pt>
                <c:pt idx="5">
                  <c:v>11282842</c:v>
                </c:pt>
                <c:pt idx="6">
                  <c:v>4201113.0199999996</c:v>
                </c:pt>
                <c:pt idx="7">
                  <c:v>689243.76104963094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FF-4F50-A4CA-AC99C0E2C2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Einsatz von Städtebaufördermitteln in den Gebieten der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Stadtsanierung Sömmerda, Gebiet "Neue Zeit"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1993 - 2020</a:t>
            </a:r>
          </a:p>
        </c:rich>
      </c:tx>
      <c:layout>
        <c:manualLayout>
          <c:xMode val="edge"/>
          <c:yMode val="edge"/>
          <c:x val="0.31382917044452446"/>
          <c:y val="2.1986415139111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805638193274057"/>
          <c:y val="0.21189074526417098"/>
          <c:w val="0.53593907407407404"/>
          <c:h val="0.64312688888888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C4-4831-B03B-12F4509E183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C4-4831-B03B-12F4509E183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C4-4831-B03B-12F4509E183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C4-4831-B03B-12F4509E183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3C4-4831-B03B-12F4509E183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3C4-4831-B03B-12F4509E183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3C4-4831-B03B-12F4509E183D}"/>
              </c:ext>
            </c:extLst>
          </c:dPt>
          <c:cat>
            <c:strRef>
              <c:f>'SNZ Diagr.'!$C$3:$H$3</c:f>
              <c:strCache>
                <c:ptCount val="6"/>
                <c:pt idx="0">
                  <c:v>Vorbereitung</c:v>
                </c:pt>
                <c:pt idx="1">
                  <c:v>Grunderwerb</c:v>
                </c:pt>
                <c:pt idx="2">
                  <c:v>Ordnungs-
maßnahmen</c:v>
                </c:pt>
                <c:pt idx="3">
                  <c:v>Baumaßnahmen private</c:v>
                </c:pt>
                <c:pt idx="4">
                  <c:v>Baumaßnahmen kommunal</c:v>
                </c:pt>
                <c:pt idx="5">
                  <c:v>sonstige Kosten</c:v>
                </c:pt>
              </c:strCache>
            </c:strRef>
          </c:cat>
          <c:val>
            <c:numRef>
              <c:f>'SNZ Diagr.'!$C$9:$H$9</c:f>
              <c:numCache>
                <c:formatCode>#,##0.00\ "€"</c:formatCode>
                <c:ptCount val="6"/>
                <c:pt idx="0">
                  <c:v>2175385.34</c:v>
                </c:pt>
                <c:pt idx="1">
                  <c:v>3958343.69</c:v>
                </c:pt>
                <c:pt idx="2">
                  <c:v>13203178.380000001</c:v>
                </c:pt>
                <c:pt idx="3">
                  <c:v>4512596.9399999995</c:v>
                </c:pt>
                <c:pt idx="4">
                  <c:v>11282842</c:v>
                </c:pt>
                <c:pt idx="5">
                  <c:v>4201113.0199999996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3C4-4831-B03B-12F4509E1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116672"/>
        <c:axId val="135115136"/>
      </c:barChart>
      <c:valAx>
        <c:axId val="1351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116672"/>
        <c:crosses val="autoZero"/>
        <c:crossBetween val="between"/>
      </c:valAx>
      <c:catAx>
        <c:axId val="1351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115136"/>
        <c:crosses val="autoZero"/>
        <c:auto val="1"/>
        <c:lblAlgn val="ctr"/>
        <c:lblOffset val="100"/>
        <c:tickLblSkip val="1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200"/>
              <a:t>Übersicht Mitteleinsatz nach Kostenarten</a:t>
            </a:r>
          </a:p>
        </c:rich>
      </c:tx>
      <c:layout>
        <c:manualLayout>
          <c:xMode val="edge"/>
          <c:yMode val="edge"/>
          <c:x val="1.2584141268055778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42-4A79-802A-4D643B3F68B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42-4A79-802A-4D643B3F68B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42-4A79-802A-4D643B3F68B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342-4A79-802A-4D643B3F68B7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342-4A79-802A-4D643B3F68B7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342-4A79-802A-4D643B3F68B7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342-4A79-802A-4D643B3F68B7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342-4A79-802A-4D643B3F68B7}"/>
              </c:ext>
            </c:extLst>
          </c:dPt>
          <c:dLbls>
            <c:dLbl>
              <c:idx val="0"/>
              <c:layout>
                <c:manualLayout>
                  <c:x val="0.1295217562090453"/>
                  <c:y val="1.6793992300258243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811929476006761"/>
                      <c:h val="0.1458077981216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42-4A79-802A-4D643B3F68B7}"/>
                </c:ext>
              </c:extLst>
            </c:dLbl>
            <c:dLbl>
              <c:idx val="1"/>
              <c:layout>
                <c:manualLayout>
                  <c:x val="0.32658944417662061"/>
                  <c:y val="0.14431534086408213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60949524166619"/>
                      <c:h val="0.117954087662932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342-4A79-802A-4D643B3F68B7}"/>
                </c:ext>
              </c:extLst>
            </c:dLbl>
            <c:dLbl>
              <c:idx val="2"/>
              <c:layout>
                <c:manualLayout>
                  <c:x val="0.16651159676468996"/>
                  <c:y val="0.30869500467371158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229177313176862"/>
                      <c:h val="0.1458077981216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342-4A79-802A-4D643B3F68B7}"/>
                </c:ext>
              </c:extLst>
            </c:dLbl>
            <c:dLbl>
              <c:idx val="3"/>
              <c:layout>
                <c:manualLayout>
                  <c:x val="-8.4414448193976584E-3"/>
                  <c:y val="0.28534007192762861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51010"/>
                        <a:gd name="adj2" fmla="val -82654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294070384059134"/>
                      <c:h val="0.145807759945499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342-4A79-802A-4D643B3F68B7}"/>
                </c:ext>
              </c:extLst>
            </c:dLbl>
            <c:dLbl>
              <c:idx val="4"/>
              <c:layout>
                <c:manualLayout>
                  <c:x val="-0.24883175317371042"/>
                  <c:y val="-0.24815172622652945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91183"/>
                        <a:gd name="adj2" fmla="val 42512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502883568125412"/>
                      <c:h val="0.16164387902216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342-4A79-802A-4D643B3F68B7}"/>
                </c:ext>
              </c:extLst>
            </c:dLbl>
            <c:dLbl>
              <c:idx val="5"/>
              <c:layout>
                <c:manualLayout>
                  <c:x val="-5.9460960237113218E-2"/>
                  <c:y val="0.10612083585705633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502883568125412"/>
                      <c:h val="0.16164385221078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342-4A79-802A-4D643B3F68B7}"/>
                </c:ext>
              </c:extLst>
            </c:dLbl>
            <c:dLbl>
              <c:idx val="6"/>
              <c:layout>
                <c:manualLayout>
                  <c:x val="-0.13337247113612016"/>
                  <c:y val="2.5901092238631681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092434874212153"/>
                      <c:h val="0.151430345245305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342-4A79-802A-4D643B3F68B7}"/>
                </c:ext>
              </c:extLst>
            </c:dLbl>
            <c:dLbl>
              <c:idx val="7"/>
              <c:layout>
                <c:manualLayout>
                  <c:x val="-0.13998723551049277"/>
                  <c:y val="2.5388799291654808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7342-4A79-802A-4D643B3F68B7}"/>
                </c:ext>
              </c:extLst>
            </c:dLbl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Altstadt!$B$10:$E$17</c:f>
              <c:strCache>
                <c:ptCount val="8"/>
                <c:pt idx="0">
                  <c:v>Vorbereitungsleistungen</c:v>
                </c:pt>
                <c:pt idx="1">
                  <c:v>Grunderwerb</c:v>
                </c:pt>
                <c:pt idx="2">
                  <c:v>Ordnungsmaßnahmen</c:v>
                </c:pt>
                <c:pt idx="3">
                  <c:v>Sicherungsmaßnahmen</c:v>
                </c:pt>
                <c:pt idx="4">
                  <c:v>Baumaßnahmen private</c:v>
                </c:pt>
                <c:pt idx="5">
                  <c:v>Baumaßnahmen öffentlich</c:v>
                </c:pt>
                <c:pt idx="6">
                  <c:v>Sonstige Kosten</c:v>
                </c:pt>
                <c:pt idx="7">
                  <c:v>noch offen</c:v>
                </c:pt>
              </c:strCache>
            </c:strRef>
          </c:cat>
          <c:val>
            <c:numRef>
              <c:f>SAL!$F$10:$F$16</c:f>
              <c:numCache>
                <c:formatCode>#,##0.00\ "€"</c:formatCode>
                <c:ptCount val="7"/>
                <c:pt idx="0">
                  <c:v>216000</c:v>
                </c:pt>
                <c:pt idx="1">
                  <c:v>28100</c:v>
                </c:pt>
                <c:pt idx="2">
                  <c:v>914721</c:v>
                </c:pt>
                <c:pt idx="3">
                  <c:v>1562190</c:v>
                </c:pt>
                <c:pt idx="4">
                  <c:v>4209000</c:v>
                </c:pt>
                <c:pt idx="5">
                  <c:v>1250344</c:v>
                </c:pt>
                <c:pt idx="6">
                  <c:v>891180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342-4A79-802A-4D643B3F68B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Einsatz von Städtebaufördermitteln in den Gebieten der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Stadtsanierung Sömmerda, Gebiet "Salzmannsiedlung"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2000</a:t>
            </a:r>
            <a:r>
              <a:rPr lang="de-DE" baseline="0"/>
              <a:t> - 2020</a:t>
            </a:r>
            <a:endParaRPr lang="de-DE"/>
          </a:p>
        </c:rich>
      </c:tx>
      <c:layout>
        <c:manualLayout>
          <c:xMode val="edge"/>
          <c:yMode val="edge"/>
          <c:x val="0.31382917044452446"/>
          <c:y val="2.1986415139111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805638193274057"/>
          <c:y val="0.21189074526417098"/>
          <c:w val="0.53593907407407404"/>
          <c:h val="0.64312688888888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9-4A52-8681-BEDB11EDEB1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39-4A52-8681-BEDB11EDEB1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39-4A52-8681-BEDB11EDEB1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39-4A52-8681-BEDB11EDEB1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39-4A52-8681-BEDB11EDEB1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39-4A52-8681-BEDB11EDEB12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C39-4A52-8681-BEDB11EDEB12}"/>
              </c:ext>
            </c:extLst>
          </c:dPt>
          <c:cat>
            <c:strRef>
              <c:f>'SAL Diagr.'!$C$2:$H$2</c:f>
              <c:strCache>
                <c:ptCount val="6"/>
                <c:pt idx="0">
                  <c:v>Vorbereitung</c:v>
                </c:pt>
                <c:pt idx="1">
                  <c:v>Grunderwerb</c:v>
                </c:pt>
                <c:pt idx="2">
                  <c:v>Ordnungs-
maßnahmen</c:v>
                </c:pt>
                <c:pt idx="3">
                  <c:v>Baumaßnahmen private</c:v>
                </c:pt>
                <c:pt idx="4">
                  <c:v>Baumaßnahmen kommunal</c:v>
                </c:pt>
                <c:pt idx="5">
                  <c:v>sonstige Kosten</c:v>
                </c:pt>
              </c:strCache>
            </c:strRef>
          </c:cat>
          <c:val>
            <c:numRef>
              <c:f>'SAL Diagr.'!$C$8:$H$8</c:f>
              <c:numCache>
                <c:formatCode>#,##0.00\ "€"</c:formatCode>
                <c:ptCount val="6"/>
                <c:pt idx="0">
                  <c:v>216000</c:v>
                </c:pt>
                <c:pt idx="1">
                  <c:v>28100</c:v>
                </c:pt>
                <c:pt idx="2">
                  <c:v>914721</c:v>
                </c:pt>
                <c:pt idx="3">
                  <c:v>1562190</c:v>
                </c:pt>
                <c:pt idx="4">
                  <c:v>4209000</c:v>
                </c:pt>
                <c:pt idx="5">
                  <c:v>1250344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C39-4A52-8681-BEDB11EDE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233536"/>
        <c:axId val="135227648"/>
      </c:barChart>
      <c:valAx>
        <c:axId val="1352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233536"/>
        <c:crosses val="autoZero"/>
        <c:crossBetween val="between"/>
      </c:valAx>
      <c:catAx>
        <c:axId val="135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2276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200"/>
              <a:t>Übersicht Mitteleinsatz nach Kostenarten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93-436C-8E91-DE38A83D23B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E93-436C-8E91-DE38A83D23B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E93-436C-8E91-DE38A83D23B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93-436C-8E91-DE38A83D23B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E93-436C-8E91-DE38A83D23BE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93-436C-8E91-DE38A83D23BE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E93-436C-8E91-DE38A83D23BE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93-436C-8E91-DE38A83D23BE}"/>
              </c:ext>
            </c:extLst>
          </c:dPt>
          <c:dLbls>
            <c:dLbl>
              <c:idx val="0"/>
              <c:layout>
                <c:manualLayout>
                  <c:x val="0.15786651668541429"/>
                  <c:y val="6.5900351251019618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57542807149104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E93-436C-8E91-DE38A83D23BE}"/>
                </c:ext>
              </c:extLst>
            </c:dLbl>
            <c:dLbl>
              <c:idx val="1"/>
              <c:layout>
                <c:manualLayout>
                  <c:x val="0.17126046744156964"/>
                  <c:y val="0.20740423831799037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034192154552108"/>
                      <c:h val="0.15178072614073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E93-436C-8E91-DE38A83D23BE}"/>
                </c:ext>
              </c:extLst>
            </c:dLbl>
            <c:dLbl>
              <c:idx val="2"/>
              <c:layout>
                <c:manualLayout>
                  <c:x val="3.3858462662815947E-2"/>
                  <c:y val="0.114948929576574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627600121413395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E93-436C-8E91-DE38A83D23BE}"/>
                </c:ext>
              </c:extLst>
            </c:dLbl>
            <c:dLbl>
              <c:idx val="3"/>
              <c:layout>
                <c:manualLayout>
                  <c:x val="-0.12522131162176156"/>
                  <c:y val="-2.2017778961562307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59151534629599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E93-436C-8E91-DE38A83D23BE}"/>
                </c:ext>
              </c:extLst>
            </c:dLbl>
            <c:dLbl>
              <c:idx val="4"/>
              <c:layout>
                <c:manualLayout>
                  <c:x val="-9.9171889228132193E-2"/>
                  <c:y val="-0.18202293952156623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7464066991626"/>
                      <c:h val="0.190987331657538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DE93-436C-8E91-DE38A83D23BE}"/>
                </c:ext>
              </c:extLst>
            </c:dLbl>
            <c:dLbl>
              <c:idx val="5"/>
              <c:layout>
                <c:manualLayout>
                  <c:x val="-7.8556966093524028E-2"/>
                  <c:y val="1.4455560919578499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514221436606139"/>
                      <c:h val="0.190987331657538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E93-436C-8E91-DE38A83D23BE}"/>
                </c:ext>
              </c:extLst>
            </c:dLbl>
            <c:dLbl>
              <c:idx val="6"/>
              <c:layout>
                <c:manualLayout>
                  <c:x val="-0.15037923830949704"/>
                  <c:y val="3.7131560986166372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518399485778566"/>
                      <c:h val="0.164465715569908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E93-436C-8E91-DE38A83D23BE}"/>
                </c:ext>
              </c:extLst>
            </c:dLbl>
            <c:dLbl>
              <c:idx val="7"/>
              <c:layout>
                <c:manualLayout>
                  <c:x val="-0.10370614387487283"/>
                  <c:y val="8.475637162690796E-3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DE93-436C-8E91-DE38A83D23BE}"/>
                </c:ext>
              </c:extLst>
            </c:dLbl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Altstadt!$B$10:$E$17</c:f>
              <c:strCache>
                <c:ptCount val="8"/>
                <c:pt idx="0">
                  <c:v>Vorbereitungsleistungen</c:v>
                </c:pt>
                <c:pt idx="1">
                  <c:v>Grunderwerb</c:v>
                </c:pt>
                <c:pt idx="2">
                  <c:v>Ordnungsmaßnahmen</c:v>
                </c:pt>
                <c:pt idx="3">
                  <c:v>Sicherungsmaßnahmen</c:v>
                </c:pt>
                <c:pt idx="4">
                  <c:v>Baumaßnahmen private</c:v>
                </c:pt>
                <c:pt idx="5">
                  <c:v>Baumaßnahmen öffentlich</c:v>
                </c:pt>
                <c:pt idx="6">
                  <c:v>Sonstige Kosten</c:v>
                </c:pt>
                <c:pt idx="7">
                  <c:v>noch offen</c:v>
                </c:pt>
              </c:strCache>
            </c:strRef>
          </c:cat>
          <c:val>
            <c:numRef>
              <c:f>Altstadt!$F$10:$F$17</c:f>
              <c:numCache>
                <c:formatCode>#,##0.00</c:formatCode>
                <c:ptCount val="8"/>
                <c:pt idx="0">
                  <c:v>4998650</c:v>
                </c:pt>
                <c:pt idx="1">
                  <c:v>1164079</c:v>
                </c:pt>
                <c:pt idx="2">
                  <c:v>24880006</c:v>
                </c:pt>
                <c:pt idx="3">
                  <c:v>1752535</c:v>
                </c:pt>
                <c:pt idx="4">
                  <c:v>9284362</c:v>
                </c:pt>
                <c:pt idx="5">
                  <c:v>6975816</c:v>
                </c:pt>
                <c:pt idx="6">
                  <c:v>4409198</c:v>
                </c:pt>
                <c:pt idx="7">
                  <c:v>3094152.42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93-436C-8E91-DE38A83D23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Einsatz von Städtebaufördermitteln in den Gebieten der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Stadtsanierung Sömmerda, Gebiet "Altstadt"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1993 - 2020</a:t>
            </a:r>
          </a:p>
        </c:rich>
      </c:tx>
      <c:layout>
        <c:manualLayout>
          <c:xMode val="edge"/>
          <c:yMode val="edge"/>
          <c:x val="0.31382917044452446"/>
          <c:y val="2.1986415139111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538221962148954"/>
          <c:y val="0.21516257057021781"/>
          <c:w val="0.53593907407407404"/>
          <c:h val="0.64312688888888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03-4370-8C1D-8A55F89DAB5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03-4370-8C1D-8A55F89DAB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03-4370-8C1D-8A55F89DAB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03-4370-8C1D-8A55F89DAB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03-4370-8C1D-8A55F89DAB5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C03-4370-8C1D-8A55F89DAB5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C03-4370-8C1D-8A55F89DAB5A}"/>
              </c:ext>
            </c:extLst>
          </c:dPt>
          <c:cat>
            <c:strRef>
              <c:f>'Altstadt Diagr'!$C$2:$I$2</c:f>
              <c:strCache>
                <c:ptCount val="7"/>
                <c:pt idx="0">
                  <c:v>Vorbereitung</c:v>
                </c:pt>
                <c:pt idx="1">
                  <c:v>Grunderwerb</c:v>
                </c:pt>
                <c:pt idx="2">
                  <c:v>Ordnungs-
maßnahmen</c:v>
                </c:pt>
                <c:pt idx="3">
                  <c:v>Sicherungs-
maßnahmen</c:v>
                </c:pt>
                <c:pt idx="4">
                  <c:v>Baumaßnahmen private</c:v>
                </c:pt>
                <c:pt idx="5">
                  <c:v>Baumaßnahmen kommunal</c:v>
                </c:pt>
                <c:pt idx="6">
                  <c:v>sonstige Kosten</c:v>
                </c:pt>
              </c:strCache>
            </c:strRef>
          </c:cat>
          <c:val>
            <c:numRef>
              <c:f>('Altstadt Diagr'!$C$8:$I$8,'Altstadt Diagr'!$L$5)</c:f>
              <c:numCache>
                <c:formatCode>#,##0.00\ "€"</c:formatCode>
                <c:ptCount val="8"/>
                <c:pt idx="0">
                  <c:v>4998650</c:v>
                </c:pt>
                <c:pt idx="1">
                  <c:v>1164079</c:v>
                </c:pt>
                <c:pt idx="2">
                  <c:v>24880006</c:v>
                </c:pt>
                <c:pt idx="3">
                  <c:v>1752535</c:v>
                </c:pt>
                <c:pt idx="4">
                  <c:v>9284362</c:v>
                </c:pt>
                <c:pt idx="5">
                  <c:v>6975816</c:v>
                </c:pt>
                <c:pt idx="6">
                  <c:v>4409198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C03-4370-8C1D-8A55F89D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457408"/>
        <c:axId val="135455872"/>
      </c:barChart>
      <c:valAx>
        <c:axId val="1354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457408"/>
        <c:crosses val="autoZero"/>
        <c:crossBetween val="between"/>
      </c:valAx>
      <c:catAx>
        <c:axId val="1354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45587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 sz="1200"/>
              <a:t>Übersicht Mitteleinsatz nach Kostenarten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BD-4BD7-B464-9BA4817BF53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BD-4BD7-B464-9BA4817BF53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BD-4BD7-B464-9BA4817BF53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BD-4BD7-B464-9BA4817BF53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BD-4BD7-B464-9BA4817BF53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BD-4BD7-B464-9BA4817BF53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BD-4BD7-B464-9BA4817BF53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BD-4BD7-B464-9BA4817BF53C}"/>
              </c:ext>
            </c:extLst>
          </c:dPt>
          <c:dLbls>
            <c:dLbl>
              <c:idx val="0"/>
              <c:layout>
                <c:manualLayout>
                  <c:x val="0.35514551752459517"/>
                  <c:y val="6.5900509495136636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57542807149104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ABD-4BD7-B464-9BA4817BF53C}"/>
                </c:ext>
              </c:extLst>
            </c:dLbl>
            <c:dLbl>
              <c:idx val="1"/>
              <c:layout>
                <c:manualLayout>
                  <c:x val="0.40368686057100006"/>
                  <c:y val="0.23519703566465958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353920045708575"/>
                      <c:h val="0.150895414543770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BD-4BD7-B464-9BA4817BF53C}"/>
                </c:ext>
              </c:extLst>
            </c:dLbl>
            <c:dLbl>
              <c:idx val="2"/>
              <c:layout>
                <c:manualLayout>
                  <c:x val="5.8801756923241737E-2"/>
                  <c:y val="0.14531760807556321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627600121413395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ABD-4BD7-B464-9BA4817BF53C}"/>
                </c:ext>
              </c:extLst>
            </c:dLbl>
            <c:dLbl>
              <c:idx val="3"/>
              <c:layout>
                <c:manualLayout>
                  <c:x val="-0.60141178781223781"/>
                  <c:y val="-0.49784122158266009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359151534629599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ABD-4BD7-B464-9BA4817BF53C}"/>
                </c:ext>
              </c:extLst>
            </c:dLbl>
            <c:dLbl>
              <c:idx val="4"/>
              <c:layout>
                <c:manualLayout>
                  <c:x val="-0.6028847286946275"/>
                  <c:y val="-0.29936905392248964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83155676968947"/>
                      <c:h val="0.169845764940987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BD-4BD7-B464-9BA4817BF53C}"/>
                </c:ext>
              </c:extLst>
            </c:dLbl>
            <c:dLbl>
              <c:idx val="5"/>
              <c:layout>
                <c:manualLayout>
                  <c:x val="-0.60350027675112039"/>
                  <c:y val="-8.5568688404188076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729640937739926"/>
                      <c:h val="0.18719934411669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BD-4BD7-B464-9BA4817BF53C}"/>
                </c:ext>
              </c:extLst>
            </c:dLbl>
            <c:dLbl>
              <c:idx val="6"/>
              <c:layout>
                <c:manualLayout>
                  <c:x val="4.4632099558983701E-2"/>
                  <c:y val="-1.4469229849522605E-2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053546878068814"/>
                      <c:h val="0.16133807026833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ABD-4BD7-B464-9BA4817BF53C}"/>
                </c:ext>
              </c:extLst>
            </c:dLbl>
            <c:dLbl>
              <c:idx val="7"/>
              <c:layout>
                <c:manualLayout>
                  <c:x val="0.10717820986662377"/>
                  <c:y val="-0.42797342306181357"/>
                </c:manualLayout>
              </c:layout>
              <c:spPr>
                <a:solidFill>
                  <a:sysClr val="window" lastClr="FFFFFF">
                    <a:alpha val="75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36994"/>
                        <a:gd name="adj2" fmla="val 78830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83602049743786"/>
                      <c:h val="0.134039660443746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BD-4BD7-B464-9BA4817BF53C}"/>
                </c:ext>
              </c:extLst>
            </c:dLbl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TMS!$B$10:$B$17</c:f>
              <c:strCache>
                <c:ptCount val="8"/>
                <c:pt idx="0">
                  <c:v>Vorbereitungsleistungen</c:v>
                </c:pt>
                <c:pt idx="1">
                  <c:v>Grunderwerb</c:v>
                </c:pt>
                <c:pt idx="2">
                  <c:v>Ordnungsmaßnahmen</c:v>
                </c:pt>
                <c:pt idx="3">
                  <c:v>Sicherungsmaßnahmen</c:v>
                </c:pt>
                <c:pt idx="4">
                  <c:v>Baumaßnahmen private</c:v>
                </c:pt>
                <c:pt idx="5">
                  <c:v>Baumaßnahmen öffentlich</c:v>
                </c:pt>
                <c:pt idx="6">
                  <c:v>Sonstige Kosten</c:v>
                </c:pt>
                <c:pt idx="7">
                  <c:v>noch offen</c:v>
                </c:pt>
              </c:strCache>
            </c:strRef>
          </c:cat>
          <c:val>
            <c:numRef>
              <c:f>TMS!$F$10:$F$17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663300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98879</c:v>
                </c:pt>
                <c:pt idx="7">
                  <c:v>907421.24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ABD-4BD7-B464-9BA4817BF53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Einsatz von Städtebaufördermitteln in den Gebieten der 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Stadtsanierung Sömmerda, "Thomas-Müntzer-Siedlung"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2015</a:t>
            </a:r>
            <a:r>
              <a:rPr lang="de-DE" baseline="0"/>
              <a:t> - 2020</a:t>
            </a:r>
            <a:endParaRPr lang="de-DE"/>
          </a:p>
        </c:rich>
      </c:tx>
      <c:layout>
        <c:manualLayout>
          <c:xMode val="edge"/>
          <c:yMode val="edge"/>
          <c:x val="0.31382917044452446"/>
          <c:y val="2.1986415139111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805638193274057"/>
          <c:y val="0.21189074526417098"/>
          <c:w val="0.53593907407407404"/>
          <c:h val="0.64312688888888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F0-4E2D-A81D-F0120187CEF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F0-4E2D-A81D-F0120187CE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F0-4E2D-A81D-F0120187CE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F0-4E2D-A81D-F0120187CEF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FF0-4E2D-A81D-F0120187CEF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FF0-4E2D-A81D-F0120187CEF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FF0-4E2D-A81D-F0120187CEF2}"/>
              </c:ext>
            </c:extLst>
          </c:dPt>
          <c:cat>
            <c:strRef>
              <c:f>'TMS Diagr.'!$C$2:$I$2</c:f>
              <c:strCache>
                <c:ptCount val="7"/>
                <c:pt idx="0">
                  <c:v>Vorbereitung</c:v>
                </c:pt>
                <c:pt idx="1">
                  <c:v>Grunderwerb</c:v>
                </c:pt>
                <c:pt idx="2">
                  <c:v>Ordnungs-
maßnahmen</c:v>
                </c:pt>
                <c:pt idx="3">
                  <c:v>Sicherungs-
maßnahmen</c:v>
                </c:pt>
                <c:pt idx="4">
                  <c:v>Baumaßnahmen private</c:v>
                </c:pt>
                <c:pt idx="5">
                  <c:v>Baumaßnahmen kommunal</c:v>
                </c:pt>
                <c:pt idx="6">
                  <c:v>sonstige Kosten</c:v>
                </c:pt>
              </c:strCache>
            </c:strRef>
          </c:cat>
          <c:val>
            <c:numRef>
              <c:f>'TMS Diagr.'!$C$8:$I$8</c:f>
              <c:numCache>
                <c:formatCode>#,##0.00\ "€"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663300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98879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FF0-4E2D-A81D-F0120187C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6156672"/>
        <c:axId val="136155136"/>
      </c:barChart>
      <c:valAx>
        <c:axId val="13615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56672"/>
        <c:crosses val="autoZero"/>
        <c:crossBetween val="between"/>
      </c:valAx>
      <c:catAx>
        <c:axId val="1361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551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Übersicht Mitteleinsatz nach Kostenarten</a:t>
            </a:r>
          </a:p>
        </c:rich>
      </c:tx>
      <c:layout>
        <c:manualLayout>
          <c:xMode val="edge"/>
          <c:yMode val="edge"/>
          <c:x val="3.354792915036564E-3"/>
          <c:y val="3.738317757009345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DE-4B86-9CFE-6A4B992AAD2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DE-4B86-9CFE-6A4B992AAD2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DE-4B86-9CFE-6A4B992AAD2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DE-4B86-9CFE-6A4B992AAD2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DE-4B86-9CFE-6A4B992AAD2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7DE-4B86-9CFE-6A4B992AAD2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7DE-4B86-9CFE-6A4B992AAD2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7DE-4B86-9CFE-6A4B992AAD21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7DE-4B86-9CFE-6A4B992AAD21}"/>
              </c:ext>
            </c:extLst>
          </c:dPt>
          <c:dLbls>
            <c:dLbl>
              <c:idx val="0"/>
              <c:layout>
                <c:manualLayout>
                  <c:x val="0.17673451195958981"/>
                  <c:y val="6.9638678342777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6657542807149104"/>
                      <c:h val="0.16984568260891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DE-4B86-9CFE-6A4B992AAD21}"/>
                </c:ext>
              </c:extLst>
            </c:dLbl>
            <c:dLbl>
              <c:idx val="1"/>
              <c:layout>
                <c:manualLayout>
                  <c:x val="0.18137456874494462"/>
                  <c:y val="0.170848186032820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229089288367255"/>
                      <c:h val="0.135939783606185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DE-4B86-9CFE-6A4B992AAD21}"/>
                </c:ext>
              </c:extLst>
            </c:dLbl>
            <c:dLbl>
              <c:idx val="2"/>
              <c:layout>
                <c:manualLayout>
                  <c:x val="9.2558642433846719E-2"/>
                  <c:y val="0.35955346235926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789019297116162"/>
                      <c:h val="0.169845610420192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7DE-4B86-9CFE-6A4B992AAD21}"/>
                </c:ext>
              </c:extLst>
            </c:dLbl>
            <c:dLbl>
              <c:idx val="3"/>
              <c:layout>
                <c:manualLayout>
                  <c:x val="3.7977021740207E-2"/>
                  <c:y val="4.3802753073132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025900064378744"/>
                      <c:h val="0.16984563530278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7DE-4B86-9CFE-6A4B992AAD21}"/>
                </c:ext>
              </c:extLst>
            </c:dLbl>
            <c:dLbl>
              <c:idx val="4"/>
              <c:layout>
                <c:manualLayout>
                  <c:x val="0.20386998794961944"/>
                  <c:y val="-3.46221208330280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013172881691675"/>
                      <c:h val="0.151860023791990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7DE-4B86-9CFE-6A4B992AAD21}"/>
                </c:ext>
              </c:extLst>
            </c:dLbl>
            <c:dLbl>
              <c:idx val="5"/>
              <c:layout>
                <c:manualLayout>
                  <c:x val="-0.14249822545766685"/>
                  <c:y val="-0.1143794255933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9366793773419833"/>
                      <c:h val="0.16984563530278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7DE-4B86-9CFE-6A4B992AAD21}"/>
                </c:ext>
              </c:extLst>
            </c:dLbl>
            <c:dLbl>
              <c:idx val="6"/>
              <c:layout>
                <c:manualLayout>
                  <c:x val="-3.9510802389593487E-2"/>
                  <c:y val="-0.100411077706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398603476452235"/>
                      <c:h val="0.197090862742876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7DE-4B86-9CFE-6A4B992AAD21}"/>
                </c:ext>
              </c:extLst>
            </c:dLbl>
            <c:dLbl>
              <c:idx val="7"/>
              <c:layout>
                <c:manualLayout>
                  <c:x val="-0.13579449974413577"/>
                  <c:y val="4.1575936101512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577696891662127"/>
                      <c:h val="0.132719934288789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7DE-4B86-9CFE-6A4B992AAD21}"/>
                </c:ext>
              </c:extLst>
            </c:dLbl>
            <c:dLbl>
              <c:idx val="8"/>
              <c:layout>
                <c:manualLayout>
                  <c:x val="-4.0111754898562245E-2"/>
                  <c:y val="-2.87146660624256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333267303851171"/>
                      <c:h val="0.100345833569364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A7DE-4B86-9CFE-6A4B992AAD21}"/>
                </c:ext>
              </c:extLst>
            </c:dLbl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Zusammenfassung!$B$10:$B$18</c:f>
              <c:strCache>
                <c:ptCount val="9"/>
                <c:pt idx="0">
                  <c:v>Vorbereitungsleistungen</c:v>
                </c:pt>
                <c:pt idx="1">
                  <c:v>Grunderwerb</c:v>
                </c:pt>
                <c:pt idx="2">
                  <c:v>Private Ordnungsmaßnahmen</c:v>
                </c:pt>
                <c:pt idx="3">
                  <c:v>Öffentliche Ordnungsmaßnahmen</c:v>
                </c:pt>
                <c:pt idx="4">
                  <c:v>Sicherungsmaßnahmen</c:v>
                </c:pt>
                <c:pt idx="5">
                  <c:v>Private Baumaßnahmen</c:v>
                </c:pt>
                <c:pt idx="6">
                  <c:v>Öffentliche Baumaßnahmen</c:v>
                </c:pt>
                <c:pt idx="7">
                  <c:v>Sonstige Kosten</c:v>
                </c:pt>
                <c:pt idx="8">
                  <c:v>noch offen</c:v>
                </c:pt>
              </c:strCache>
            </c:strRef>
          </c:cat>
          <c:val>
            <c:numRef>
              <c:f>Zusammenfassung!$F$10:$F$18</c:f>
              <c:numCache>
                <c:formatCode>#,##0\ "€"</c:formatCode>
                <c:ptCount val="9"/>
                <c:pt idx="0">
                  <c:v>9172993.6899999995</c:v>
                </c:pt>
                <c:pt idx="1">
                  <c:v>3367564.34</c:v>
                </c:pt>
                <c:pt idx="2">
                  <c:v>891239</c:v>
                </c:pt>
                <c:pt idx="3">
                  <c:v>38769966.380000003</c:v>
                </c:pt>
                <c:pt idx="4">
                  <c:v>1752535</c:v>
                </c:pt>
                <c:pt idx="5">
                  <c:v>15359148.939999999</c:v>
                </c:pt>
                <c:pt idx="6">
                  <c:v>22467658</c:v>
                </c:pt>
                <c:pt idx="7">
                  <c:v>9959534.0199999996</c:v>
                </c:pt>
                <c:pt idx="8">
                  <c:v>5581997.4210496312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7DE-4B86-9CFE-6A4B992AAD2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21D1-49ED-BE37-9EE0A3CC84A6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21D1-49ED-BE37-9EE0A3CC84A6}"/>
                    </c:ext>
                  </c:extLst>
                </c:dPt>
                <c:dPt>
                  <c:idx val="2"/>
                  <c:bubble3D val="0"/>
                  <c:spPr>
                    <a:gradFill>
                      <a:gsLst>
                        <a:gs pos="100000">
                          <a:schemeClr val="accent3">
                            <a:lumMod val="60000"/>
                            <a:lumOff val="40000"/>
                          </a:schemeClr>
                        </a:gs>
                        <a:gs pos="0">
                          <a:schemeClr val="accent3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21D1-49ED-BE37-9EE0A3CC84A6}"/>
                    </c:ext>
                  </c:extLst>
                </c:dPt>
                <c:dPt>
                  <c:idx val="3"/>
                  <c:bubble3D val="0"/>
                  <c:spPr>
                    <a:gradFill>
                      <a:gsLst>
                        <a:gs pos="100000">
                          <a:schemeClr val="accent4">
                            <a:lumMod val="60000"/>
                            <a:lumOff val="40000"/>
                          </a:schemeClr>
                        </a:gs>
                        <a:gs pos="0">
                          <a:schemeClr val="accent4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21D1-49ED-BE37-9EE0A3CC84A6}"/>
                    </c:ext>
                  </c:extLst>
                </c:dPt>
                <c:dPt>
                  <c:idx val="4"/>
                  <c:bubble3D val="0"/>
                  <c:spPr>
                    <a:gradFill>
                      <a:gsLst>
                        <a:gs pos="100000">
                          <a:schemeClr val="accent5">
                            <a:lumMod val="60000"/>
                            <a:lumOff val="40000"/>
                          </a:schemeClr>
                        </a:gs>
                        <a:gs pos="0">
                          <a:schemeClr val="accent5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21D1-49ED-BE37-9EE0A3CC84A6}"/>
                    </c:ext>
                  </c:extLst>
                </c:dPt>
                <c:dPt>
                  <c:idx val="5"/>
                  <c:bubble3D val="0"/>
                  <c:spPr>
                    <a:gradFill>
                      <a:gsLst>
                        <a:gs pos="100000">
                          <a:schemeClr val="accent6">
                            <a:lumMod val="60000"/>
                            <a:lumOff val="40000"/>
                          </a:schemeClr>
                        </a:gs>
                        <a:gs pos="0">
                          <a:schemeClr val="accent6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21D1-49ED-BE37-9EE0A3CC84A6}"/>
                    </c:ext>
                  </c:extLst>
                </c:dPt>
                <c:dPt>
                  <c:idx val="6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1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21D1-49ED-BE37-9EE0A3CC84A6}"/>
                    </c:ext>
                  </c:extLst>
                </c:dPt>
                <c:dPt>
                  <c:idx val="7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2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21D1-49ED-BE37-9EE0A3CC84A6}"/>
                    </c:ext>
                  </c:extLst>
                </c:dPt>
                <c:dPt>
                  <c:idx val="8"/>
                  <c:bubble3D val="0"/>
                  <c:spPr>
                    <a:gradFill>
                      <a:gsLst>
                        <a:gs pos="100000">
                          <a:schemeClr val="accent3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3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21D1-49ED-BE37-9EE0A3CC84A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Zusammenfassung!$B$10:$B$18</c15:sqref>
                        </c15:formulaRef>
                      </c:ext>
                    </c:extLst>
                    <c:strCache>
                      <c:ptCount val="9"/>
                      <c:pt idx="0">
                        <c:v>Vorbereitungsleistungen</c:v>
                      </c:pt>
                      <c:pt idx="1">
                        <c:v>Grunderwerb</c:v>
                      </c:pt>
                      <c:pt idx="2">
                        <c:v>Private Ordnungsmaßnahmen</c:v>
                      </c:pt>
                      <c:pt idx="3">
                        <c:v>Öffentliche Ordnungsmaßnahmen</c:v>
                      </c:pt>
                      <c:pt idx="4">
                        <c:v>Sicherungsmaßnahmen</c:v>
                      </c:pt>
                      <c:pt idx="5">
                        <c:v>Private Baumaßnahmen</c:v>
                      </c:pt>
                      <c:pt idx="6">
                        <c:v>Öffentliche Baumaßnahmen</c:v>
                      </c:pt>
                      <c:pt idx="7">
                        <c:v>Sonstige Kosten</c:v>
                      </c:pt>
                      <c:pt idx="8">
                        <c:v>noch offen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Zusammenfassung!$D$10:$D$18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7DE-4B86-9CFE-6A4B992AAD21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21D1-49ED-BE37-9EE0A3CC84A6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21D1-49ED-BE37-9EE0A3CC84A6}"/>
                    </c:ext>
                  </c:extLst>
                </c:dPt>
                <c:dPt>
                  <c:idx val="2"/>
                  <c:bubble3D val="0"/>
                  <c:spPr>
                    <a:gradFill>
                      <a:gsLst>
                        <a:gs pos="100000">
                          <a:schemeClr val="accent3">
                            <a:lumMod val="60000"/>
                            <a:lumOff val="40000"/>
                          </a:schemeClr>
                        </a:gs>
                        <a:gs pos="0">
                          <a:schemeClr val="accent3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21D1-49ED-BE37-9EE0A3CC84A6}"/>
                    </c:ext>
                  </c:extLst>
                </c:dPt>
                <c:dPt>
                  <c:idx val="3"/>
                  <c:bubble3D val="0"/>
                  <c:spPr>
                    <a:gradFill>
                      <a:gsLst>
                        <a:gs pos="100000">
                          <a:schemeClr val="accent4">
                            <a:lumMod val="60000"/>
                            <a:lumOff val="40000"/>
                          </a:schemeClr>
                        </a:gs>
                        <a:gs pos="0">
                          <a:schemeClr val="accent4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21D1-49ED-BE37-9EE0A3CC84A6}"/>
                    </c:ext>
                  </c:extLst>
                </c:dPt>
                <c:dPt>
                  <c:idx val="4"/>
                  <c:bubble3D val="0"/>
                  <c:spPr>
                    <a:gradFill>
                      <a:gsLst>
                        <a:gs pos="100000">
                          <a:schemeClr val="accent5">
                            <a:lumMod val="60000"/>
                            <a:lumOff val="40000"/>
                          </a:schemeClr>
                        </a:gs>
                        <a:gs pos="0">
                          <a:schemeClr val="accent5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21D1-49ED-BE37-9EE0A3CC84A6}"/>
                    </c:ext>
                  </c:extLst>
                </c:dPt>
                <c:dPt>
                  <c:idx val="5"/>
                  <c:bubble3D val="0"/>
                  <c:spPr>
                    <a:gradFill>
                      <a:gsLst>
                        <a:gs pos="100000">
                          <a:schemeClr val="accent6">
                            <a:lumMod val="60000"/>
                            <a:lumOff val="40000"/>
                          </a:schemeClr>
                        </a:gs>
                        <a:gs pos="0">
                          <a:schemeClr val="accent6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21D1-49ED-BE37-9EE0A3CC84A6}"/>
                    </c:ext>
                  </c:extLst>
                </c:dPt>
                <c:dPt>
                  <c:idx val="6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1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21D1-49ED-BE37-9EE0A3CC84A6}"/>
                    </c:ext>
                  </c:extLst>
                </c:dPt>
                <c:dPt>
                  <c:idx val="7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2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21D1-49ED-BE37-9EE0A3CC84A6}"/>
                    </c:ext>
                  </c:extLst>
                </c:dPt>
                <c:dPt>
                  <c:idx val="8"/>
                  <c:bubble3D val="0"/>
                  <c:spPr>
                    <a:gradFill>
                      <a:gsLst>
                        <a:gs pos="100000">
                          <a:schemeClr val="accent3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3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21D1-49ED-BE37-9EE0A3CC84A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Zusammenfassung!$B$10:$B$18</c15:sqref>
                        </c15:formulaRef>
                      </c:ext>
                    </c:extLst>
                    <c:strCache>
                      <c:ptCount val="9"/>
                      <c:pt idx="0">
                        <c:v>Vorbereitungsleistungen</c:v>
                      </c:pt>
                      <c:pt idx="1">
                        <c:v>Grunderwerb</c:v>
                      </c:pt>
                      <c:pt idx="2">
                        <c:v>Private Ordnungsmaßnahmen</c:v>
                      </c:pt>
                      <c:pt idx="3">
                        <c:v>Öffentliche Ordnungsmaßnahmen</c:v>
                      </c:pt>
                      <c:pt idx="4">
                        <c:v>Sicherungsmaßnahmen</c:v>
                      </c:pt>
                      <c:pt idx="5">
                        <c:v>Private Baumaßnahmen</c:v>
                      </c:pt>
                      <c:pt idx="6">
                        <c:v>Öffentliche Baumaßnahmen</c:v>
                      </c:pt>
                      <c:pt idx="7">
                        <c:v>Sonstige Kosten</c:v>
                      </c:pt>
                      <c:pt idx="8">
                        <c:v>noch offen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Zusammenfassung!$E$10:$E$18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7DE-4B86-9CFE-6A4B992AAD21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Off val="40000"/>
                          </a:schemeClr>
                        </a:gs>
                        <a:gs pos="0">
                          <a:schemeClr val="accent1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21D1-49ED-BE37-9EE0A3CC84A6}"/>
                    </c:ext>
                  </c:extLst>
                </c:dPt>
                <c:dPt>
                  <c:idx val="1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Off val="40000"/>
                          </a:schemeClr>
                        </a:gs>
                        <a:gs pos="0">
                          <a:schemeClr val="accent2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1D1-49ED-BE37-9EE0A3CC84A6}"/>
                    </c:ext>
                  </c:extLst>
                </c:dPt>
                <c:dPt>
                  <c:idx val="2"/>
                  <c:bubble3D val="0"/>
                  <c:spPr>
                    <a:gradFill>
                      <a:gsLst>
                        <a:gs pos="100000">
                          <a:schemeClr val="accent3">
                            <a:lumMod val="60000"/>
                            <a:lumOff val="40000"/>
                          </a:schemeClr>
                        </a:gs>
                        <a:gs pos="0">
                          <a:schemeClr val="accent3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1D1-49ED-BE37-9EE0A3CC84A6}"/>
                    </c:ext>
                  </c:extLst>
                </c:dPt>
                <c:dPt>
                  <c:idx val="3"/>
                  <c:bubble3D val="0"/>
                  <c:spPr>
                    <a:gradFill>
                      <a:gsLst>
                        <a:gs pos="100000">
                          <a:schemeClr val="accent4">
                            <a:lumMod val="60000"/>
                            <a:lumOff val="40000"/>
                          </a:schemeClr>
                        </a:gs>
                        <a:gs pos="0">
                          <a:schemeClr val="accent4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21D1-49ED-BE37-9EE0A3CC84A6}"/>
                    </c:ext>
                  </c:extLst>
                </c:dPt>
                <c:dPt>
                  <c:idx val="4"/>
                  <c:bubble3D val="0"/>
                  <c:spPr>
                    <a:gradFill>
                      <a:gsLst>
                        <a:gs pos="100000">
                          <a:schemeClr val="accent5">
                            <a:lumMod val="60000"/>
                            <a:lumOff val="40000"/>
                          </a:schemeClr>
                        </a:gs>
                        <a:gs pos="0">
                          <a:schemeClr val="accent5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21D1-49ED-BE37-9EE0A3CC84A6}"/>
                    </c:ext>
                  </c:extLst>
                </c:dPt>
                <c:dPt>
                  <c:idx val="5"/>
                  <c:bubble3D val="0"/>
                  <c:spPr>
                    <a:gradFill>
                      <a:gsLst>
                        <a:gs pos="100000">
                          <a:schemeClr val="accent6">
                            <a:lumMod val="60000"/>
                            <a:lumOff val="40000"/>
                          </a:schemeClr>
                        </a:gs>
                        <a:gs pos="0">
                          <a:schemeClr val="accent6"/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21D1-49ED-BE37-9EE0A3CC84A6}"/>
                    </c:ext>
                  </c:extLst>
                </c:dPt>
                <c:dPt>
                  <c:idx val="6"/>
                  <c:bubble3D val="0"/>
                  <c:spPr>
                    <a:gradFill>
                      <a:gsLst>
                        <a:gs pos="100000">
                          <a:schemeClr val="accent1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1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21D1-49ED-BE37-9EE0A3CC84A6}"/>
                    </c:ext>
                  </c:extLst>
                </c:dPt>
                <c:dPt>
                  <c:idx val="7"/>
                  <c:bubble3D val="0"/>
                  <c:spPr>
                    <a:gradFill>
                      <a:gsLst>
                        <a:gs pos="100000">
                          <a:schemeClr val="accent2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2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21D1-49ED-BE37-9EE0A3CC84A6}"/>
                    </c:ext>
                  </c:extLst>
                </c:dPt>
                <c:dPt>
                  <c:idx val="8"/>
                  <c:bubble3D val="0"/>
                  <c:spPr>
                    <a:gradFill>
                      <a:gsLst>
                        <a:gs pos="100000">
                          <a:schemeClr val="accent3">
                            <a:lumMod val="60000"/>
                            <a:lumMod val="60000"/>
                            <a:lumOff val="40000"/>
                          </a:schemeClr>
                        </a:gs>
                        <a:gs pos="0">
                          <a:schemeClr val="accent3">
                            <a:lumMod val="60000"/>
                          </a:schemeClr>
                        </a:gs>
                      </a:gsLst>
                      <a:lin ang="5400000" scaled="0"/>
                    </a:gra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21D1-49ED-BE37-9EE0A3CC84A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Zusammenfassung!$B$10:$B$18</c15:sqref>
                        </c15:formulaRef>
                      </c:ext>
                    </c:extLst>
                    <c:strCache>
                      <c:ptCount val="9"/>
                      <c:pt idx="0">
                        <c:v>Vorbereitungsleistungen</c:v>
                      </c:pt>
                      <c:pt idx="1">
                        <c:v>Grunderwerb</c:v>
                      </c:pt>
                      <c:pt idx="2">
                        <c:v>Private Ordnungsmaßnahmen</c:v>
                      </c:pt>
                      <c:pt idx="3">
                        <c:v>Öffentliche Ordnungsmaßnahmen</c:v>
                      </c:pt>
                      <c:pt idx="4">
                        <c:v>Sicherungsmaßnahmen</c:v>
                      </c:pt>
                      <c:pt idx="5">
                        <c:v>Private Baumaßnahmen</c:v>
                      </c:pt>
                      <c:pt idx="6">
                        <c:v>Öffentliche Baumaßnahmen</c:v>
                      </c:pt>
                      <c:pt idx="7">
                        <c:v>Sonstige Kosten</c:v>
                      </c:pt>
                      <c:pt idx="8">
                        <c:v>noch offen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Zusammenfassung!$F$10:$F$18</c15:sqref>
                        </c15:formulaRef>
                      </c:ext>
                    </c:extLst>
                    <c:numCache>
                      <c:formatCode>#,##0\ "€"</c:formatCode>
                      <c:ptCount val="9"/>
                      <c:pt idx="0">
                        <c:v>9172993.6899999995</c:v>
                      </c:pt>
                      <c:pt idx="1">
                        <c:v>3367564.34</c:v>
                      </c:pt>
                      <c:pt idx="2">
                        <c:v>891239</c:v>
                      </c:pt>
                      <c:pt idx="3">
                        <c:v>38769966.380000003</c:v>
                      </c:pt>
                      <c:pt idx="4">
                        <c:v>1752535</c:v>
                      </c:pt>
                      <c:pt idx="5">
                        <c:v>15359148.939999999</c:v>
                      </c:pt>
                      <c:pt idx="6">
                        <c:v>22467658</c:v>
                      </c:pt>
                      <c:pt idx="7">
                        <c:v>9959534.0199999996</c:v>
                      </c:pt>
                      <c:pt idx="8">
                        <c:v>5581997.4210496312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7DE-4B86-9CFE-6A4B992AAD2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139700</xdr:rowOff>
    </xdr:from>
    <xdr:to>
      <xdr:col>7</xdr:col>
      <xdr:colOff>12700</xdr:colOff>
      <xdr:row>42</xdr:row>
      <xdr:rowOff>2349500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76</xdr:row>
      <xdr:rowOff>38099</xdr:rowOff>
    </xdr:from>
    <xdr:ext cx="2076450" cy="264560"/>
    <xdr:sp macro="" textlink="">
      <xdr:nvSpPr>
        <xdr:cNvPr id="2" name="Textfeld 1"/>
        <xdr:cNvSpPr txBox="1"/>
      </xdr:nvSpPr>
      <xdr:spPr>
        <a:xfrm>
          <a:off x="1257300" y="12103099"/>
          <a:ext cx="2076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171450</xdr:colOff>
      <xdr:row>10</xdr:row>
      <xdr:rowOff>79373</xdr:rowOff>
    </xdr:from>
    <xdr:to>
      <xdr:col>13</xdr:col>
      <xdr:colOff>287850</xdr:colOff>
      <xdr:row>57</xdr:row>
      <xdr:rowOff>112673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0.81362</cdr:x>
      <cdr:y>0.13704</cdr:y>
    </cdr:from>
    <cdr:to>
      <cdr:x>0.91685</cdr:x>
      <cdr:y>0.27037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07252" y="939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0.77634</cdr:x>
      <cdr:y>0.81667</cdr:y>
    </cdr:from>
    <cdr:to>
      <cdr:x>0.97993</cdr:x>
      <cdr:y>0.8963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877052" y="5600700"/>
          <a:ext cx="1803400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0.78416</cdr:x>
      <cdr:y>0.75714</cdr:y>
    </cdr:from>
    <cdr:to>
      <cdr:x>0.96231</cdr:x>
      <cdr:y>0.84536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2528550" y="5651616"/>
          <a:ext cx="2846309" cy="658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accent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e-DE" sz="1400"/>
            <a:t>Fördermittel gesamt:</a:t>
          </a:r>
        </a:p>
        <a:p xmlns:a="http://schemas.openxmlformats.org/drawingml/2006/main">
          <a:pPr algn="ctr"/>
          <a:r>
            <a:rPr lang="de-DE" sz="1400"/>
            <a:t>53.464.646 €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790575</xdr:colOff>
      <xdr:row>39</xdr:row>
      <xdr:rowOff>69850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76</xdr:row>
      <xdr:rowOff>38099</xdr:rowOff>
    </xdr:from>
    <xdr:ext cx="2076450" cy="264560"/>
    <xdr:sp macro="" textlink="">
      <xdr:nvSpPr>
        <xdr:cNvPr id="2" name="Textfeld 1"/>
        <xdr:cNvSpPr txBox="1"/>
      </xdr:nvSpPr>
      <xdr:spPr>
        <a:xfrm>
          <a:off x="1581150" y="12452349"/>
          <a:ext cx="2076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179916</xdr:colOff>
      <xdr:row>10</xdr:row>
      <xdr:rowOff>53974</xdr:rowOff>
    </xdr:from>
    <xdr:to>
      <xdr:col>16</xdr:col>
      <xdr:colOff>190500</xdr:colOff>
      <xdr:row>55</xdr:row>
      <xdr:rowOff>110067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0.81362</cdr:x>
      <cdr:y>0.13704</cdr:y>
    </cdr:from>
    <cdr:to>
      <cdr:x>0.91685</cdr:x>
      <cdr:y>0.27037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07252" y="939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0.77634</cdr:x>
      <cdr:y>0.81667</cdr:y>
    </cdr:from>
    <cdr:to>
      <cdr:x>0.97993</cdr:x>
      <cdr:y>0.8963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877052" y="5600700"/>
          <a:ext cx="1803400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0.78936</cdr:x>
      <cdr:y>0.76508</cdr:y>
    </cdr:from>
    <cdr:to>
      <cdr:x>0.98936</cdr:x>
      <cdr:y>0.8533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6670247" y="5710883"/>
          <a:ext cx="1690033" cy="658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accent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e-DE" sz="1400"/>
            <a:t>Fördermittel gesamt:</a:t>
          </a:r>
        </a:p>
        <a:p xmlns:a="http://schemas.openxmlformats.org/drawingml/2006/main">
          <a:pPr algn="ctr"/>
          <a:r>
            <a:rPr lang="de-DE" sz="1400"/>
            <a:t>762.179 €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25400</xdr:rowOff>
    </xdr:from>
    <xdr:to>
      <xdr:col>8</xdr:col>
      <xdr:colOff>142875</xdr:colOff>
      <xdr:row>42</xdr:row>
      <xdr:rowOff>88900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</xdr:row>
      <xdr:rowOff>76200</xdr:rowOff>
    </xdr:from>
    <xdr:to>
      <xdr:col>14</xdr:col>
      <xdr:colOff>523875</xdr:colOff>
      <xdr:row>2</xdr:row>
      <xdr:rowOff>76200</xdr:rowOff>
    </xdr:to>
    <xdr:cxnSp macro="">
      <xdr:nvCxnSpPr>
        <xdr:cNvPr id="2" name="Gerade Verbindung mit Pfeil 1"/>
        <xdr:cNvCxnSpPr/>
      </xdr:nvCxnSpPr>
      <xdr:spPr>
        <a:xfrm flipH="1">
          <a:off x="8505825" y="400050"/>
          <a:ext cx="48577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77</xdr:row>
      <xdr:rowOff>38099</xdr:rowOff>
    </xdr:from>
    <xdr:ext cx="2076450" cy="264560"/>
    <xdr:sp macro="" textlink="">
      <xdr:nvSpPr>
        <xdr:cNvPr id="2" name="Textfeld 1"/>
        <xdr:cNvSpPr txBox="1"/>
      </xdr:nvSpPr>
      <xdr:spPr>
        <a:xfrm>
          <a:off x="1092200" y="14090649"/>
          <a:ext cx="2076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260350</xdr:colOff>
      <xdr:row>11</xdr:row>
      <xdr:rowOff>104773</xdr:rowOff>
    </xdr:from>
    <xdr:to>
      <xdr:col>11</xdr:col>
      <xdr:colOff>325950</xdr:colOff>
      <xdr:row>58</xdr:row>
      <xdr:rowOff>138073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0.81362</cdr:x>
      <cdr:y>0.13704</cdr:y>
    </cdr:from>
    <cdr:to>
      <cdr:x>0.91685</cdr:x>
      <cdr:y>0.27037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07252" y="939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0.77634</cdr:x>
      <cdr:y>0.81667</cdr:y>
    </cdr:from>
    <cdr:to>
      <cdr:x>0.97993</cdr:x>
      <cdr:y>0.8963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877052" y="5600700"/>
          <a:ext cx="1803400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0.78363</cdr:x>
      <cdr:y>0.75714</cdr:y>
    </cdr:from>
    <cdr:to>
      <cdr:x>0.96231</cdr:x>
      <cdr:y>0.84536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2520083" y="5651616"/>
          <a:ext cx="2854776" cy="658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accent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e-DE" sz="1400"/>
            <a:t>Fördermittel gesamt:</a:t>
          </a:r>
        </a:p>
        <a:p xmlns:a="http://schemas.openxmlformats.org/drawingml/2006/main">
          <a:pPr algn="ctr"/>
          <a:r>
            <a:rPr lang="de-DE" sz="1400"/>
            <a:t>39.333.459 €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19</xdr:row>
      <xdr:rowOff>31750</xdr:rowOff>
    </xdr:from>
    <xdr:to>
      <xdr:col>8</xdr:col>
      <xdr:colOff>95249</xdr:colOff>
      <xdr:row>39</xdr:row>
      <xdr:rowOff>158750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</xdr:row>
      <xdr:rowOff>76200</xdr:rowOff>
    </xdr:from>
    <xdr:to>
      <xdr:col>10</xdr:col>
      <xdr:colOff>523875</xdr:colOff>
      <xdr:row>2</xdr:row>
      <xdr:rowOff>76200</xdr:rowOff>
    </xdr:to>
    <xdr:cxnSp macro="">
      <xdr:nvCxnSpPr>
        <xdr:cNvPr id="8" name="Gerade Verbindung mit Pfeil 7"/>
        <xdr:cNvCxnSpPr/>
      </xdr:nvCxnSpPr>
      <xdr:spPr>
        <a:xfrm flipH="1">
          <a:off x="5600700" y="400050"/>
          <a:ext cx="48577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76</xdr:row>
      <xdr:rowOff>38099</xdr:rowOff>
    </xdr:from>
    <xdr:ext cx="2076450" cy="264560"/>
    <xdr:sp macro="" textlink="">
      <xdr:nvSpPr>
        <xdr:cNvPr id="2" name="Textfeld 1"/>
        <xdr:cNvSpPr txBox="1"/>
      </xdr:nvSpPr>
      <xdr:spPr>
        <a:xfrm>
          <a:off x="1581150" y="12452349"/>
          <a:ext cx="2076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171450</xdr:colOff>
      <xdr:row>10</xdr:row>
      <xdr:rowOff>79374</xdr:rowOff>
    </xdr:from>
    <xdr:to>
      <xdr:col>10</xdr:col>
      <xdr:colOff>535950</xdr:colOff>
      <xdr:row>55</xdr:row>
      <xdr:rowOff>135467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0.81362</cdr:x>
      <cdr:y>0.13704</cdr:y>
    </cdr:from>
    <cdr:to>
      <cdr:x>0.91685</cdr:x>
      <cdr:y>0.27037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07252" y="939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0.77634</cdr:x>
      <cdr:y>0.81667</cdr:y>
    </cdr:from>
    <cdr:to>
      <cdr:x>0.97993</cdr:x>
      <cdr:y>0.8963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877052" y="5600700"/>
          <a:ext cx="1803400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0.78522</cdr:x>
      <cdr:y>0.75714</cdr:y>
    </cdr:from>
    <cdr:to>
      <cdr:x>0.96231</cdr:x>
      <cdr:y>0.84536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2545483" y="5651616"/>
          <a:ext cx="2829376" cy="658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accent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e-DE" sz="1400"/>
            <a:t>Fördermittel gesamt:</a:t>
          </a:r>
        </a:p>
        <a:p xmlns:a="http://schemas.openxmlformats.org/drawingml/2006/main">
          <a:pPr algn="ctr"/>
          <a:r>
            <a:rPr lang="de-DE" sz="1400"/>
            <a:t>8.180.355 €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31</xdr:row>
      <xdr:rowOff>12700</xdr:rowOff>
    </xdr:from>
    <xdr:to>
      <xdr:col>6</xdr:col>
      <xdr:colOff>1047750</xdr:colOff>
      <xdr:row>50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4"/>
  <sheetViews>
    <sheetView topLeftCell="A19" workbookViewId="0">
      <selection activeCell="G22" sqref="G22:G39"/>
    </sheetView>
  </sheetViews>
  <sheetFormatPr baseColWidth="10" defaultColWidth="10.85546875" defaultRowHeight="12.75" x14ac:dyDescent="0.2"/>
  <cols>
    <col min="1" max="1" width="4.42578125" style="62" customWidth="1"/>
    <col min="2" max="4" width="10.85546875" style="62"/>
    <col min="5" max="5" width="10.42578125" style="62" customWidth="1"/>
    <col min="6" max="6" width="16.5703125" style="62" customWidth="1"/>
    <col min="7" max="7" width="15.85546875" style="62" bestFit="1" customWidth="1"/>
    <col min="8" max="8" width="14.7109375" style="62" bestFit="1" customWidth="1"/>
    <col min="9" max="9" width="10.85546875" style="62"/>
    <col min="10" max="10" width="14.7109375" style="62" bestFit="1" customWidth="1"/>
    <col min="11" max="16384" width="10.85546875" style="62"/>
  </cols>
  <sheetData>
    <row r="1" spans="1:10" ht="15.75" x14ac:dyDescent="0.25">
      <c r="A1" s="1" t="s">
        <v>0</v>
      </c>
    </row>
    <row r="2" spans="1:10" ht="15.75" x14ac:dyDescent="0.25">
      <c r="A2" s="1" t="s">
        <v>12</v>
      </c>
    </row>
    <row r="4" spans="1:10" x14ac:dyDescent="0.2">
      <c r="A4" s="62" t="s">
        <v>83</v>
      </c>
      <c r="G4" s="88">
        <f>F18</f>
        <v>40022703.131049633</v>
      </c>
    </row>
    <row r="5" spans="1:10" x14ac:dyDescent="0.2">
      <c r="B5" s="62" t="s">
        <v>1</v>
      </c>
      <c r="G5" s="88">
        <f>SUM(F18+(-F17))</f>
        <v>39333459.370000005</v>
      </c>
    </row>
    <row r="6" spans="1:10" x14ac:dyDescent="0.2">
      <c r="B6" s="62" t="s">
        <v>2</v>
      </c>
      <c r="G6" s="64">
        <f>PRODUCT(G5,1/G4)</f>
        <v>0.98277868042064065</v>
      </c>
    </row>
    <row r="8" spans="1:10" x14ac:dyDescent="0.2">
      <c r="A8" s="5" t="s">
        <v>3</v>
      </c>
    </row>
    <row r="9" spans="1:10" x14ac:dyDescent="0.2">
      <c r="F9" s="40" t="s">
        <v>29</v>
      </c>
      <c r="G9" s="40" t="s">
        <v>30</v>
      </c>
    </row>
    <row r="10" spans="1:10" x14ac:dyDescent="0.2">
      <c r="B10" s="73" t="s">
        <v>4</v>
      </c>
      <c r="C10" s="74"/>
      <c r="D10" s="74"/>
      <c r="E10" s="75"/>
      <c r="F10" s="89">
        <f>'SNZ-Übersicht'!AE5</f>
        <v>3958343.69</v>
      </c>
      <c r="G10" s="84">
        <f>PRODUCT(F10,1/F18)</f>
        <v>9.8902457363733501E-2</v>
      </c>
      <c r="H10" s="82"/>
    </row>
    <row r="11" spans="1:10" x14ac:dyDescent="0.2">
      <c r="B11" s="73" t="s">
        <v>5</v>
      </c>
      <c r="C11" s="74"/>
      <c r="D11" s="74"/>
      <c r="E11" s="75"/>
      <c r="F11" s="89">
        <f>'SNZ-Übersicht'!AE6</f>
        <v>2175385.34</v>
      </c>
      <c r="G11" s="84">
        <f>PRODUCT(F11,1/F18)</f>
        <v>5.4353783473269066E-2</v>
      </c>
      <c r="H11" s="82"/>
    </row>
    <row r="12" spans="1:10" x14ac:dyDescent="0.2">
      <c r="B12" s="73" t="s">
        <v>59</v>
      </c>
      <c r="C12" s="74"/>
      <c r="D12" s="74"/>
      <c r="E12" s="75"/>
      <c r="F12" s="89">
        <f>'SNZ-Übersicht'!AE7</f>
        <v>227939</v>
      </c>
      <c r="G12" s="84">
        <f>PRODUCT(F12,1/F18)</f>
        <v>5.6952425040767626E-3</v>
      </c>
      <c r="H12" s="82"/>
    </row>
    <row r="13" spans="1:10" x14ac:dyDescent="0.2">
      <c r="B13" s="73" t="s">
        <v>60</v>
      </c>
      <c r="C13" s="74"/>
      <c r="D13" s="74"/>
      <c r="E13" s="75"/>
      <c r="F13" s="89">
        <f>'SNZ-Übersicht'!AE8</f>
        <v>12975239.380000001</v>
      </c>
      <c r="G13" s="84">
        <f>PRODUCT(F13,1/F18)</f>
        <v>0.32419697733843977</v>
      </c>
      <c r="H13" s="82"/>
      <c r="J13" s="82"/>
    </row>
    <row r="14" spans="1:10" x14ac:dyDescent="0.2">
      <c r="B14" s="73" t="s">
        <v>57</v>
      </c>
      <c r="C14" s="74"/>
      <c r="D14" s="74"/>
      <c r="E14" s="75"/>
      <c r="F14" s="89">
        <f>'SNZ-Übersicht'!AE9</f>
        <v>4512596.9399999995</v>
      </c>
      <c r="G14" s="84">
        <f>PRODUCT(F14,1/F18)</f>
        <v>0.11275092852234472</v>
      </c>
      <c r="H14" s="82"/>
    </row>
    <row r="15" spans="1:10" x14ac:dyDescent="0.2">
      <c r="B15" s="73" t="s">
        <v>56</v>
      </c>
      <c r="C15" s="74"/>
      <c r="D15" s="74"/>
      <c r="E15" s="75"/>
      <c r="F15" s="89">
        <f>'SNZ-Übersicht'!AE10</f>
        <v>11282842</v>
      </c>
      <c r="G15" s="84">
        <f>PRODUCT(F15,1/F18)</f>
        <v>0.28191104341592471</v>
      </c>
      <c r="H15" s="82"/>
    </row>
    <row r="16" spans="1:10" x14ac:dyDescent="0.2">
      <c r="B16" s="73" t="s">
        <v>10</v>
      </c>
      <c r="C16" s="74"/>
      <c r="D16" s="74"/>
      <c r="E16" s="75"/>
      <c r="F16" s="89">
        <f>'SNZ-Übersicht'!AE11</f>
        <v>4201113.0199999996</v>
      </c>
      <c r="G16" s="84">
        <f>PRODUCT(F16,1/F18)</f>
        <v>0.10496824780285202</v>
      </c>
      <c r="H16" s="82"/>
    </row>
    <row r="17" spans="1:8" x14ac:dyDescent="0.2">
      <c r="B17" s="73" t="s">
        <v>11</v>
      </c>
      <c r="C17" s="74"/>
      <c r="D17" s="74"/>
      <c r="E17" s="75"/>
      <c r="F17" s="89">
        <f>'SNZ-Übersicht'!AE13</f>
        <v>689243.76104963094</v>
      </c>
      <c r="G17" s="84">
        <f>PRODUCT(F17,1/F18)</f>
        <v>1.7221319579359327E-2</v>
      </c>
      <c r="H17" s="82"/>
    </row>
    <row r="18" spans="1:8" x14ac:dyDescent="0.2">
      <c r="B18" s="68"/>
      <c r="C18" s="69"/>
      <c r="D18" s="69"/>
      <c r="E18" s="69" t="s">
        <v>28</v>
      </c>
      <c r="F18" s="90">
        <f>SUM(F10:F17)</f>
        <v>40022703.131049633</v>
      </c>
      <c r="G18" s="87">
        <f>SUM(G10:G17)</f>
        <v>0.99999999999999978</v>
      </c>
      <c r="H18" s="82"/>
    </row>
    <row r="20" spans="1:8" x14ac:dyDescent="0.2">
      <c r="A20" s="5" t="s">
        <v>13</v>
      </c>
      <c r="F20" s="72"/>
      <c r="G20" s="72"/>
    </row>
    <row r="21" spans="1:8" x14ac:dyDescent="0.2">
      <c r="F21" s="41" t="s">
        <v>75</v>
      </c>
      <c r="G21" s="41" t="s">
        <v>76</v>
      </c>
    </row>
    <row r="22" spans="1:8" x14ac:dyDescent="0.2">
      <c r="B22" s="73" t="s">
        <v>14</v>
      </c>
      <c r="C22" s="74"/>
      <c r="D22" s="74"/>
      <c r="E22" s="75"/>
      <c r="F22" s="76">
        <v>36</v>
      </c>
      <c r="G22" s="147">
        <v>0</v>
      </c>
    </row>
    <row r="23" spans="1:8" x14ac:dyDescent="0.2">
      <c r="B23" s="73" t="s">
        <v>15</v>
      </c>
      <c r="C23" s="74"/>
      <c r="D23" s="74"/>
      <c r="E23" s="75"/>
      <c r="F23" s="76">
        <f>35+1</f>
        <v>36</v>
      </c>
      <c r="G23" s="147">
        <v>1</v>
      </c>
    </row>
    <row r="24" spans="1:8" x14ac:dyDescent="0.2">
      <c r="B24" s="73" t="s">
        <v>16</v>
      </c>
      <c r="C24" s="74"/>
      <c r="D24" s="74"/>
      <c r="E24" s="75"/>
      <c r="F24" s="76">
        <v>1</v>
      </c>
      <c r="G24" s="147">
        <v>0</v>
      </c>
    </row>
    <row r="25" spans="1:8" x14ac:dyDescent="0.2">
      <c r="B25" s="73" t="s">
        <v>17</v>
      </c>
      <c r="C25" s="74"/>
      <c r="D25" s="74"/>
      <c r="E25" s="75"/>
      <c r="F25" s="76">
        <v>1</v>
      </c>
      <c r="G25" s="147">
        <v>0</v>
      </c>
    </row>
    <row r="26" spans="1:8" x14ac:dyDescent="0.2">
      <c r="B26" s="73" t="s">
        <v>18</v>
      </c>
      <c r="C26" s="74"/>
      <c r="D26" s="74"/>
      <c r="E26" s="75"/>
      <c r="F26" s="76">
        <v>10</v>
      </c>
      <c r="G26" s="147">
        <v>0</v>
      </c>
    </row>
    <row r="27" spans="1:8" x14ac:dyDescent="0.2">
      <c r="B27" s="73" t="s">
        <v>19</v>
      </c>
      <c r="C27" s="74"/>
      <c r="D27" s="74"/>
      <c r="E27" s="75"/>
      <c r="F27" s="76">
        <v>1</v>
      </c>
      <c r="G27" s="147">
        <v>0</v>
      </c>
    </row>
    <row r="28" spans="1:8" x14ac:dyDescent="0.2">
      <c r="B28" s="73" t="s">
        <v>20</v>
      </c>
      <c r="C28" s="74"/>
      <c r="D28" s="74"/>
      <c r="E28" s="75"/>
      <c r="F28" s="76">
        <v>2</v>
      </c>
      <c r="G28" s="147">
        <v>0</v>
      </c>
    </row>
    <row r="29" spans="1:8" x14ac:dyDescent="0.2">
      <c r="B29" s="73" t="s">
        <v>21</v>
      </c>
      <c r="C29" s="74"/>
      <c r="D29" s="74"/>
      <c r="E29" s="75"/>
      <c r="F29" s="76">
        <v>1</v>
      </c>
      <c r="G29" s="147">
        <v>0</v>
      </c>
    </row>
    <row r="30" spans="1:8" x14ac:dyDescent="0.2">
      <c r="B30" s="73" t="s">
        <v>22</v>
      </c>
      <c r="C30" s="74"/>
      <c r="D30" s="74"/>
      <c r="E30" s="75"/>
      <c r="F30" s="76">
        <v>3</v>
      </c>
      <c r="G30" s="147">
        <v>0</v>
      </c>
    </row>
    <row r="31" spans="1:8" x14ac:dyDescent="0.2">
      <c r="B31" s="73" t="s">
        <v>26</v>
      </c>
      <c r="C31" s="74"/>
      <c r="D31" s="74"/>
      <c r="E31" s="75"/>
      <c r="F31" s="76">
        <v>2</v>
      </c>
      <c r="G31" s="147">
        <v>0</v>
      </c>
    </row>
    <row r="32" spans="1:8" x14ac:dyDescent="0.2">
      <c r="B32" s="73" t="s">
        <v>23</v>
      </c>
      <c r="C32" s="74"/>
      <c r="D32" s="74"/>
      <c r="E32" s="75"/>
      <c r="F32" s="76">
        <v>6</v>
      </c>
      <c r="G32" s="147">
        <v>0</v>
      </c>
    </row>
    <row r="33" spans="1:7" x14ac:dyDescent="0.2">
      <c r="B33" s="73" t="s">
        <v>24</v>
      </c>
      <c r="C33" s="74"/>
      <c r="D33" s="74"/>
      <c r="E33" s="75"/>
      <c r="F33" s="76">
        <v>5</v>
      </c>
      <c r="G33" s="147">
        <v>0</v>
      </c>
    </row>
    <row r="34" spans="1:7" x14ac:dyDescent="0.2">
      <c r="B34" s="73" t="s">
        <v>25</v>
      </c>
      <c r="C34" s="74"/>
      <c r="D34" s="74"/>
      <c r="E34" s="75"/>
      <c r="F34" s="76">
        <v>2</v>
      </c>
      <c r="G34" s="147">
        <v>0</v>
      </c>
    </row>
    <row r="35" spans="1:7" x14ac:dyDescent="0.2">
      <c r="B35" s="73" t="s">
        <v>27</v>
      </c>
      <c r="C35" s="74"/>
      <c r="D35" s="74"/>
      <c r="E35" s="75"/>
      <c r="F35" s="76">
        <v>6</v>
      </c>
      <c r="G35" s="147">
        <v>0</v>
      </c>
    </row>
    <row r="36" spans="1:7" x14ac:dyDescent="0.2">
      <c r="B36" s="73" t="s">
        <v>44</v>
      </c>
      <c r="C36" s="74"/>
      <c r="D36" s="74"/>
      <c r="E36" s="75"/>
      <c r="F36" s="76">
        <v>3</v>
      </c>
      <c r="G36" s="147">
        <v>0</v>
      </c>
    </row>
    <row r="37" spans="1:7" x14ac:dyDescent="0.2">
      <c r="B37" s="73" t="s">
        <v>45</v>
      </c>
      <c r="C37" s="74"/>
      <c r="D37" s="74"/>
      <c r="E37" s="75"/>
      <c r="F37" s="76">
        <v>3</v>
      </c>
      <c r="G37" s="147">
        <v>0</v>
      </c>
    </row>
    <row r="38" spans="1:7" x14ac:dyDescent="0.2">
      <c r="B38" s="73" t="s">
        <v>68</v>
      </c>
      <c r="C38" s="74"/>
      <c r="D38" s="74"/>
      <c r="E38" s="75"/>
      <c r="F38" s="76">
        <v>4</v>
      </c>
      <c r="G38" s="147">
        <v>1</v>
      </c>
    </row>
    <row r="39" spans="1:7" x14ac:dyDescent="0.2">
      <c r="B39" s="68"/>
      <c r="C39" s="69"/>
      <c r="D39" s="69"/>
      <c r="E39" s="77" t="s">
        <v>28</v>
      </c>
      <c r="F39" s="78">
        <f>SUM(F22:F38)</f>
        <v>122</v>
      </c>
      <c r="G39" s="148">
        <f>SUM(G22:G38)</f>
        <v>2</v>
      </c>
    </row>
    <row r="41" spans="1:7" x14ac:dyDescent="0.2">
      <c r="A41" s="5" t="s">
        <v>86</v>
      </c>
      <c r="C41" s="3"/>
      <c r="D41" s="3"/>
    </row>
    <row r="42" spans="1:7" ht="86.1" customHeight="1" x14ac:dyDescent="0.2">
      <c r="C42" s="3"/>
      <c r="D42" s="3"/>
    </row>
    <row r="43" spans="1:7" ht="239.45" customHeight="1" x14ac:dyDescent="0.2">
      <c r="B43" s="79" t="s">
        <v>71</v>
      </c>
      <c r="C43" s="80">
        <v>44271</v>
      </c>
    </row>
    <row r="44" spans="1:7" x14ac:dyDescent="0.2">
      <c r="C44" s="81" t="s">
        <v>77</v>
      </c>
    </row>
  </sheetData>
  <phoneticPr fontId="4" type="noConversion"/>
  <pageMargins left="0.78740157480314965" right="0.78740157480314965" top="1.1811023622047245" bottom="0.98425196850393704" header="0.51181102362204722" footer="0.51181102362204722"/>
  <pageSetup paperSize="9" scale="95" orientation="portrait" r:id="rId1"/>
  <headerFooter alignWithMargins="0">
    <oddHeader xml:space="preserve">&amp;L&amp;G&amp;R
&amp;8 </oddHeader>
    <oddFooter>&amp;L&amp;5&amp;Z&amp;F</oddFooter>
  </headerFooter>
  <rowBreaks count="1" manualBreakCount="1">
    <brk id="39" max="16383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zoomScaleNormal="100" workbookViewId="0">
      <selection activeCell="J18" sqref="J18"/>
    </sheetView>
  </sheetViews>
  <sheetFormatPr baseColWidth="10" defaultColWidth="10.85546875" defaultRowHeight="12.75" x14ac:dyDescent="0.2"/>
  <cols>
    <col min="1" max="1" width="4.42578125" style="62" customWidth="1"/>
    <col min="2" max="5" width="10.85546875" style="62"/>
    <col min="6" max="6" width="16.42578125" style="62" customWidth="1"/>
    <col min="7" max="7" width="15.85546875" style="62" bestFit="1" customWidth="1"/>
    <col min="8" max="8" width="12.28515625" style="62" bestFit="1" customWidth="1"/>
    <col min="9" max="16384" width="10.85546875" style="62"/>
  </cols>
  <sheetData>
    <row r="1" spans="1:8" ht="15.75" x14ac:dyDescent="0.25">
      <c r="A1" s="1" t="s">
        <v>0</v>
      </c>
    </row>
    <row r="2" spans="1:8" ht="15.75" x14ac:dyDescent="0.25">
      <c r="A2" s="1" t="s">
        <v>69</v>
      </c>
    </row>
    <row r="4" spans="1:8" x14ac:dyDescent="0.2">
      <c r="A4" s="62" t="s">
        <v>82</v>
      </c>
      <c r="G4" s="63">
        <f>SUM(F18+0)</f>
        <v>1669600.24</v>
      </c>
    </row>
    <row r="5" spans="1:8" x14ac:dyDescent="0.2">
      <c r="B5" s="62" t="s">
        <v>1</v>
      </c>
      <c r="G5" s="63">
        <f>SUM(F18+(-F17))</f>
        <v>762179</v>
      </c>
    </row>
    <row r="6" spans="1:8" x14ac:dyDescent="0.2">
      <c r="B6" s="62" t="s">
        <v>2</v>
      </c>
      <c r="G6" s="64">
        <f>PRODUCT(G5,1/G4)</f>
        <v>0.45650388742157827</v>
      </c>
    </row>
    <row r="8" spans="1:8" x14ac:dyDescent="0.2">
      <c r="A8" s="5" t="s">
        <v>3</v>
      </c>
    </row>
    <row r="9" spans="1:8" x14ac:dyDescent="0.2">
      <c r="F9" s="40" t="s">
        <v>29</v>
      </c>
      <c r="G9" s="40" t="s">
        <v>30</v>
      </c>
    </row>
    <row r="10" spans="1:8" x14ac:dyDescent="0.2">
      <c r="B10" s="73" t="s">
        <v>4</v>
      </c>
      <c r="C10" s="74"/>
      <c r="D10" s="74"/>
      <c r="E10" s="75"/>
      <c r="F10" s="65">
        <f>'TMS-Übersicht'!I5</f>
        <v>0</v>
      </c>
      <c r="G10" s="66">
        <f>PRODUCT(F10,1/F18)</f>
        <v>0</v>
      </c>
      <c r="H10" s="67"/>
    </row>
    <row r="11" spans="1:8" x14ac:dyDescent="0.2">
      <c r="B11" s="73" t="s">
        <v>5</v>
      </c>
      <c r="C11" s="74"/>
      <c r="D11" s="74"/>
      <c r="E11" s="75"/>
      <c r="F11" s="65">
        <f>'TMS-Übersicht'!I6</f>
        <v>0</v>
      </c>
      <c r="G11" s="66">
        <f>PRODUCT(F11,1/F18)</f>
        <v>0</v>
      </c>
      <c r="H11" s="67"/>
    </row>
    <row r="12" spans="1:8" x14ac:dyDescent="0.2">
      <c r="B12" s="73" t="s">
        <v>32</v>
      </c>
      <c r="C12" s="74"/>
      <c r="D12" s="74"/>
      <c r="E12" s="75"/>
      <c r="F12" s="65">
        <f>'TMS-Übersicht'!I7</f>
        <v>663300</v>
      </c>
      <c r="G12" s="66">
        <f>PRODUCT(F12,1/F18)</f>
        <v>0.39728072870904718</v>
      </c>
      <c r="H12" s="67"/>
    </row>
    <row r="13" spans="1:8" x14ac:dyDescent="0.2">
      <c r="B13" s="73" t="s">
        <v>34</v>
      </c>
      <c r="C13" s="74"/>
      <c r="D13" s="74"/>
      <c r="E13" s="75"/>
      <c r="F13" s="65">
        <f>'TMS-Übersicht'!I8</f>
        <v>0</v>
      </c>
      <c r="G13" s="66">
        <f>PRODUCT(F13,1/F18)</f>
        <v>0</v>
      </c>
      <c r="H13" s="67"/>
    </row>
    <row r="14" spans="1:8" x14ac:dyDescent="0.2">
      <c r="B14" s="73" t="s">
        <v>61</v>
      </c>
      <c r="C14" s="74"/>
      <c r="D14" s="74"/>
      <c r="E14" s="75"/>
      <c r="F14" s="65">
        <f>'TMS-Übersicht'!I9</f>
        <v>0</v>
      </c>
      <c r="G14" s="66">
        <f>PRODUCT(F14,1/F18)</f>
        <v>0</v>
      </c>
      <c r="H14" s="67"/>
    </row>
    <row r="15" spans="1:8" x14ac:dyDescent="0.2">
      <c r="B15" s="73" t="s">
        <v>56</v>
      </c>
      <c r="C15" s="74"/>
      <c r="D15" s="74"/>
      <c r="E15" s="75"/>
      <c r="F15" s="65">
        <f>'TMS-Übersicht'!I10</f>
        <v>0</v>
      </c>
      <c r="G15" s="66">
        <f>PRODUCT(F15,1/F18)</f>
        <v>0</v>
      </c>
      <c r="H15" s="67"/>
    </row>
    <row r="16" spans="1:8" x14ac:dyDescent="0.2">
      <c r="B16" s="73" t="s">
        <v>10</v>
      </c>
      <c r="C16" s="74"/>
      <c r="D16" s="74"/>
      <c r="E16" s="75"/>
      <c r="F16" s="65">
        <f>'TMS-Übersicht'!I11</f>
        <v>98879</v>
      </c>
      <c r="G16" s="66">
        <f>PRODUCT(F16,1/F18)</f>
        <v>5.9223158712531095E-2</v>
      </c>
      <c r="H16" s="67"/>
    </row>
    <row r="17" spans="1:8" x14ac:dyDescent="0.2">
      <c r="B17" s="73" t="s">
        <v>11</v>
      </c>
      <c r="C17" s="74"/>
      <c r="D17" s="74"/>
      <c r="E17" s="75"/>
      <c r="F17" s="65">
        <f>'TMS-Übersicht'!I13</f>
        <v>907421.24</v>
      </c>
      <c r="G17" s="66">
        <f>PRODUCT(F17,1/F18)</f>
        <v>0.54349611257842179</v>
      </c>
      <c r="H17" s="67"/>
    </row>
    <row r="18" spans="1:8" x14ac:dyDescent="0.2">
      <c r="B18" s="68"/>
      <c r="C18" s="69"/>
      <c r="D18" s="69"/>
      <c r="E18" s="69" t="s">
        <v>28</v>
      </c>
      <c r="F18" s="70">
        <f>SUM(F10:F17)</f>
        <v>1669600.24</v>
      </c>
      <c r="G18" s="71">
        <f>SUM(G10:G17)</f>
        <v>1</v>
      </c>
    </row>
    <row r="20" spans="1:8" ht="15" customHeight="1" x14ac:dyDescent="0.2">
      <c r="A20" s="5" t="s">
        <v>86</v>
      </c>
    </row>
    <row r="41" spans="2:3" x14ac:dyDescent="0.2">
      <c r="B41" s="79" t="s">
        <v>71</v>
      </c>
      <c r="C41" s="80">
        <v>44277</v>
      </c>
    </row>
    <row r="42" spans="2:3" x14ac:dyDescent="0.2">
      <c r="C42" s="81" t="s">
        <v>77</v>
      </c>
    </row>
  </sheetData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Header>&amp;L&amp;G</oddHeader>
    <oddFooter>&amp;L&amp;5&amp;Z&amp;F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29"/>
  <sheetViews>
    <sheetView workbookViewId="0">
      <pane xSplit="1" ySplit="3" topLeftCell="B4" activePane="bottomRight" state="frozen"/>
      <selection activeCell="H32" sqref="H32"/>
      <selection pane="topRight" activeCell="H32" sqref="H32"/>
      <selection pane="bottomLeft" activeCell="H32" sqref="H32"/>
      <selection pane="bottomRight" activeCell="F16" sqref="F16"/>
    </sheetView>
  </sheetViews>
  <sheetFormatPr baseColWidth="10" defaultRowHeight="12.75" x14ac:dyDescent="0.2"/>
  <cols>
    <col min="1" max="1" width="13.7109375" customWidth="1"/>
    <col min="2" max="9" width="8.7109375" customWidth="1"/>
    <col min="10" max="10" width="0.85546875" customWidth="1"/>
  </cols>
  <sheetData>
    <row r="1" spans="1:11" x14ac:dyDescent="0.2">
      <c r="A1" s="5" t="s">
        <v>70</v>
      </c>
    </row>
    <row r="2" spans="1:11" x14ac:dyDescent="0.2">
      <c r="A2" s="5" t="s">
        <v>88</v>
      </c>
    </row>
    <row r="3" spans="1:11" x14ac:dyDescent="0.2">
      <c r="I3" s="20"/>
    </row>
    <row r="4" spans="1:11" s="6" customFormat="1" ht="11.25" x14ac:dyDescent="0.2">
      <c r="A4" s="7"/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30" t="s">
        <v>53</v>
      </c>
    </row>
    <row r="5" spans="1:11" s="6" customFormat="1" ht="15" customHeight="1" x14ac:dyDescent="0.2">
      <c r="A5" s="6" t="s">
        <v>47</v>
      </c>
      <c r="B5" s="11"/>
      <c r="C5" s="11"/>
      <c r="D5" s="11"/>
      <c r="E5" s="11"/>
      <c r="F5" s="11"/>
      <c r="G5" s="11"/>
      <c r="H5" s="11"/>
      <c r="I5" s="31">
        <f>SUM(B5:H5)</f>
        <v>0</v>
      </c>
      <c r="K5" s="6" t="str">
        <f>+A5</f>
        <v>Vorbereitung</v>
      </c>
    </row>
    <row r="6" spans="1:11" s="6" customFormat="1" ht="15" customHeight="1" x14ac:dyDescent="0.2">
      <c r="A6" s="6" t="s">
        <v>5</v>
      </c>
      <c r="B6" s="11"/>
      <c r="C6" s="11"/>
      <c r="D6" s="11"/>
      <c r="E6" s="11"/>
      <c r="F6" s="11"/>
      <c r="G6" s="11"/>
      <c r="H6" s="11"/>
      <c r="I6" s="31">
        <f t="shared" ref="I6:I11" si="0">SUM(B6:H6)</f>
        <v>0</v>
      </c>
      <c r="K6" s="6" t="str">
        <f t="shared" ref="K6:K14" si="1">+A6</f>
        <v>Grunderwerb</v>
      </c>
    </row>
    <row r="7" spans="1:11" s="6" customFormat="1" ht="15" customHeight="1" x14ac:dyDescent="0.2">
      <c r="A7" s="6" t="s">
        <v>48</v>
      </c>
      <c r="B7" s="11">
        <v>19800</v>
      </c>
      <c r="C7" s="11">
        <v>643500</v>
      </c>
      <c r="D7" s="11"/>
      <c r="E7" s="11"/>
      <c r="F7" s="11"/>
      <c r="G7" s="11"/>
      <c r="H7" s="11"/>
      <c r="I7" s="31">
        <f t="shared" si="0"/>
        <v>663300</v>
      </c>
      <c r="K7" s="6" t="str">
        <f t="shared" si="1"/>
        <v>Ordnungsmaß.</v>
      </c>
    </row>
    <row r="8" spans="1:11" s="6" customFormat="1" ht="15" customHeight="1" x14ac:dyDescent="0.2">
      <c r="A8" s="6" t="s">
        <v>63</v>
      </c>
      <c r="B8" s="11"/>
      <c r="C8" s="11"/>
      <c r="D8" s="11"/>
      <c r="E8" s="11"/>
      <c r="F8" s="11"/>
      <c r="G8" s="11"/>
      <c r="H8" s="11"/>
      <c r="I8" s="31">
        <f t="shared" si="0"/>
        <v>0</v>
      </c>
      <c r="K8" s="6" t="str">
        <f t="shared" si="1"/>
        <v>Sicherungsmaßn.</v>
      </c>
    </row>
    <row r="9" spans="1:11" s="6" customFormat="1" ht="15" customHeight="1" x14ac:dyDescent="0.2">
      <c r="A9" s="6" t="s">
        <v>54</v>
      </c>
      <c r="B9" s="11"/>
      <c r="C9" s="11"/>
      <c r="D9" s="11"/>
      <c r="E9" s="11"/>
      <c r="F9" s="11"/>
      <c r="G9" s="11"/>
      <c r="H9" s="11"/>
      <c r="I9" s="31">
        <f t="shared" si="0"/>
        <v>0</v>
      </c>
      <c r="K9" s="6" t="str">
        <f t="shared" si="1"/>
        <v>Bau privat</v>
      </c>
    </row>
    <row r="10" spans="1:11" s="6" customFormat="1" ht="15" customHeight="1" x14ac:dyDescent="0.2">
      <c r="A10" s="6" t="s">
        <v>55</v>
      </c>
      <c r="B10" s="11"/>
      <c r="C10" s="11"/>
      <c r="D10" s="11"/>
      <c r="E10" s="11"/>
      <c r="F10" s="11"/>
      <c r="G10" s="11"/>
      <c r="H10" s="11"/>
      <c r="I10" s="31">
        <f t="shared" si="0"/>
        <v>0</v>
      </c>
      <c r="K10" s="6" t="str">
        <f t="shared" si="1"/>
        <v>Bau öffentlich</v>
      </c>
    </row>
    <row r="11" spans="1:11" s="6" customFormat="1" ht="15" customHeight="1" x14ac:dyDescent="0.2">
      <c r="A11" s="7" t="s">
        <v>49</v>
      </c>
      <c r="B11" s="13">
        <v>47079</v>
      </c>
      <c r="C11" s="13"/>
      <c r="D11" s="13">
        <v>51800</v>
      </c>
      <c r="E11" s="13"/>
      <c r="F11" s="13"/>
      <c r="G11" s="13"/>
      <c r="H11" s="13"/>
      <c r="I11" s="31">
        <f t="shared" si="0"/>
        <v>98879</v>
      </c>
      <c r="K11" s="6" t="str">
        <f t="shared" si="1"/>
        <v>Sonstiges</v>
      </c>
    </row>
    <row r="12" spans="1:11" s="6" customFormat="1" ht="15" customHeight="1" x14ac:dyDescent="0.2">
      <c r="A12" s="8" t="s">
        <v>50</v>
      </c>
      <c r="B12" s="11">
        <f t="shared" ref="B12:E12" si="2">SUM(B5:B11)</f>
        <v>66879</v>
      </c>
      <c r="C12" s="11">
        <f t="shared" si="2"/>
        <v>643500</v>
      </c>
      <c r="D12" s="11">
        <f t="shared" ref="D12" si="3">SUM(D5:D11)</f>
        <v>51800</v>
      </c>
      <c r="E12" s="11">
        <f t="shared" si="2"/>
        <v>0</v>
      </c>
      <c r="F12" s="11">
        <f t="shared" ref="F12:H12" si="4">SUM(F5:F11)</f>
        <v>0</v>
      </c>
      <c r="G12" s="11">
        <f t="shared" ref="G12" si="5">SUM(G5:G11)</f>
        <v>0</v>
      </c>
      <c r="H12" s="11">
        <f t="shared" si="4"/>
        <v>0</v>
      </c>
      <c r="I12" s="53">
        <f>SUM(B12:H12)</f>
        <v>762179</v>
      </c>
      <c r="K12" s="6" t="str">
        <f t="shared" si="1"/>
        <v>Summe VR</v>
      </c>
    </row>
    <row r="13" spans="1:11" s="6" customFormat="1" ht="15" customHeight="1" x14ac:dyDescent="0.2">
      <c r="A13" s="25" t="s">
        <v>11</v>
      </c>
      <c r="B13" s="13">
        <f t="shared" ref="B13:E13" si="6">B14-B12</f>
        <v>12321</v>
      </c>
      <c r="C13" s="13">
        <f t="shared" si="6"/>
        <v>96600</v>
      </c>
      <c r="D13" s="13">
        <f t="shared" ref="D13" si="7">D14-D12</f>
        <v>36500.240000000005</v>
      </c>
      <c r="E13" s="13">
        <f t="shared" si="6"/>
        <v>0</v>
      </c>
      <c r="F13" s="13">
        <f t="shared" ref="F13:H13" si="8">F14-F12</f>
        <v>0</v>
      </c>
      <c r="G13" s="13">
        <f t="shared" ref="G13" si="9">G14-G12</f>
        <v>762000</v>
      </c>
      <c r="H13" s="13">
        <f t="shared" si="8"/>
        <v>0</v>
      </c>
      <c r="I13" s="32">
        <f>SUM(B13:H13)</f>
        <v>907421.24</v>
      </c>
      <c r="K13" s="6" t="str">
        <f t="shared" si="1"/>
        <v>noch offen</v>
      </c>
    </row>
    <row r="14" spans="1:11" s="6" customFormat="1" ht="15" customHeight="1" x14ac:dyDescent="0.2">
      <c r="A14" s="8" t="s">
        <v>51</v>
      </c>
      <c r="B14" s="11">
        <v>79200</v>
      </c>
      <c r="C14" s="11">
        <v>740100</v>
      </c>
      <c r="D14" s="11">
        <f>206400-43350-74749.76</f>
        <v>88300.24</v>
      </c>
      <c r="E14" s="11">
        <v>0</v>
      </c>
      <c r="F14" s="11">
        <v>0</v>
      </c>
      <c r="G14" s="11">
        <v>762000</v>
      </c>
      <c r="H14" s="11">
        <v>0</v>
      </c>
      <c r="I14" s="33">
        <f>SUM(B14:H14)</f>
        <v>1669600.24</v>
      </c>
      <c r="K14" s="6" t="str">
        <f t="shared" si="1"/>
        <v>Gesamt VR</v>
      </c>
    </row>
    <row r="15" spans="1:11" ht="15" customHeight="1" x14ac:dyDescent="0.2">
      <c r="B15" s="4"/>
      <c r="C15" s="4"/>
      <c r="D15" s="4"/>
      <c r="E15" s="4"/>
      <c r="F15" s="4"/>
      <c r="G15" s="4"/>
      <c r="H15" s="4"/>
      <c r="I15" s="58">
        <f>SUM(I5:I11)-I12</f>
        <v>0</v>
      </c>
      <c r="J15" s="59"/>
      <c r="K15" s="60" t="s">
        <v>81</v>
      </c>
    </row>
    <row r="16" spans="1:11" x14ac:dyDescent="0.2">
      <c r="B16" s="4"/>
      <c r="C16" s="4"/>
      <c r="D16" s="4"/>
      <c r="E16" s="4"/>
      <c r="F16" s="4"/>
      <c r="G16" s="4"/>
      <c r="H16" s="4"/>
      <c r="I16" s="58">
        <f>+I14-I13-I12</f>
        <v>0</v>
      </c>
      <c r="J16" s="59"/>
      <c r="K16" s="60" t="s">
        <v>81</v>
      </c>
    </row>
    <row r="17" spans="2:8" x14ac:dyDescent="0.2">
      <c r="B17" s="4"/>
      <c r="C17" s="4"/>
      <c r="D17" s="4"/>
      <c r="E17" s="4"/>
      <c r="F17" s="4"/>
      <c r="G17" s="4"/>
      <c r="H17" s="4"/>
    </row>
    <row r="18" spans="2:8" x14ac:dyDescent="0.2">
      <c r="B18" s="4"/>
      <c r="C18" s="4"/>
      <c r="D18" s="4"/>
      <c r="E18" s="4"/>
      <c r="F18" s="4"/>
      <c r="G18" s="4"/>
      <c r="H18" s="4"/>
    </row>
    <row r="19" spans="2:8" x14ac:dyDescent="0.2">
      <c r="B19" s="4"/>
      <c r="C19" s="4"/>
      <c r="D19" s="4"/>
      <c r="E19" s="4"/>
      <c r="F19" s="4"/>
      <c r="G19" s="4"/>
      <c r="H19" s="4"/>
    </row>
    <row r="20" spans="2:8" x14ac:dyDescent="0.2">
      <c r="B20" s="4"/>
      <c r="C20" s="4"/>
      <c r="D20" s="4"/>
      <c r="E20" s="4"/>
      <c r="F20" s="4"/>
      <c r="G20" s="4"/>
      <c r="H20" s="4"/>
    </row>
    <row r="21" spans="2:8" x14ac:dyDescent="0.2">
      <c r="B21" s="4"/>
      <c r="C21" s="4"/>
      <c r="D21" s="4"/>
      <c r="E21" s="4"/>
      <c r="F21" s="4"/>
      <c r="G21" s="4"/>
      <c r="H21" s="4"/>
    </row>
    <row r="22" spans="2:8" x14ac:dyDescent="0.2">
      <c r="B22" s="4"/>
      <c r="C22" s="4"/>
      <c r="D22" s="4"/>
      <c r="E22" s="4"/>
      <c r="F22" s="4"/>
      <c r="G22" s="4"/>
      <c r="H22" s="4"/>
    </row>
    <row r="23" spans="2:8" x14ac:dyDescent="0.2">
      <c r="B23" s="4"/>
      <c r="C23" s="4"/>
      <c r="D23" s="4"/>
      <c r="E23" s="4"/>
      <c r="F23" s="4"/>
      <c r="G23" s="4"/>
      <c r="H23" s="4"/>
    </row>
    <row r="24" spans="2:8" x14ac:dyDescent="0.2">
      <c r="B24" s="4"/>
      <c r="C24" s="4"/>
      <c r="D24" s="4"/>
      <c r="E24" s="4"/>
      <c r="F24" s="4"/>
      <c r="G24" s="4"/>
      <c r="H24" s="4"/>
    </row>
    <row r="25" spans="2:8" x14ac:dyDescent="0.2">
      <c r="B25" s="4"/>
      <c r="C25" s="4"/>
      <c r="D25" s="4"/>
      <c r="E25" s="4"/>
      <c r="F25" s="4"/>
      <c r="G25" s="4"/>
      <c r="H25" s="4"/>
    </row>
    <row r="26" spans="2:8" x14ac:dyDescent="0.2">
      <c r="B26" s="4"/>
      <c r="C26" s="4"/>
      <c r="D26" s="4"/>
      <c r="E26" s="4"/>
      <c r="F26" s="4"/>
      <c r="G26" s="4"/>
      <c r="H26" s="4"/>
    </row>
    <row r="27" spans="2:8" x14ac:dyDescent="0.2">
      <c r="B27" s="4"/>
      <c r="C27" s="4"/>
      <c r="D27" s="4"/>
      <c r="E27" s="4"/>
      <c r="F27" s="4"/>
      <c r="G27" s="4"/>
      <c r="H27" s="4"/>
    </row>
    <row r="28" spans="2:8" x14ac:dyDescent="0.2">
      <c r="B28" s="4"/>
      <c r="C28" s="4"/>
      <c r="D28" s="4"/>
      <c r="E28" s="4"/>
      <c r="F28" s="4"/>
      <c r="G28" s="4"/>
      <c r="H28" s="4"/>
    </row>
    <row r="29" spans="2:8" x14ac:dyDescent="0.2">
      <c r="B29" s="4"/>
      <c r="C29" s="4"/>
      <c r="D29" s="4"/>
      <c r="E29" s="4"/>
      <c r="F29" s="4"/>
      <c r="G29" s="4"/>
      <c r="H29" s="4"/>
    </row>
  </sheetData>
  <pageMargins left="0.70866141732283472" right="0.70866141732283472" top="0.78740157480314965" bottom="0.78740157480314965" header="0.31496062992125984" footer="0.31496062992125984"/>
  <pageSetup paperSize="9" scale="4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5"/>
  <sheetViews>
    <sheetView zoomScale="75" zoomScaleNormal="75" workbookViewId="0">
      <selection activeCell="H5" sqref="H5"/>
    </sheetView>
  </sheetViews>
  <sheetFormatPr baseColWidth="10" defaultColWidth="10.85546875" defaultRowHeight="12.75" x14ac:dyDescent="0.2"/>
  <cols>
    <col min="1" max="1" width="15.5703125" style="96" customWidth="1"/>
    <col min="2" max="2" width="20.28515625" style="96" bestFit="1" customWidth="1"/>
    <col min="3" max="9" width="15.7109375" style="96" customWidth="1"/>
    <col min="10" max="10" width="11.42578125" style="96" customWidth="1"/>
    <col min="11" max="16384" width="10.85546875" style="96"/>
  </cols>
  <sheetData>
    <row r="2" spans="2:18" ht="25.5" x14ac:dyDescent="0.2">
      <c r="B2" s="139" t="s">
        <v>96</v>
      </c>
      <c r="C2" s="137" t="s">
        <v>47</v>
      </c>
      <c r="D2" s="137" t="s">
        <v>5</v>
      </c>
      <c r="E2" s="138" t="s">
        <v>95</v>
      </c>
      <c r="F2" s="138" t="s">
        <v>94</v>
      </c>
      <c r="G2" s="137" t="s">
        <v>61</v>
      </c>
      <c r="H2" s="137" t="s">
        <v>93</v>
      </c>
      <c r="I2" s="137" t="s">
        <v>92</v>
      </c>
      <c r="J2" s="136" t="s">
        <v>53</v>
      </c>
      <c r="K2" s="96" t="s">
        <v>102</v>
      </c>
      <c r="L2" s="137"/>
      <c r="M2" s="137"/>
      <c r="N2" s="138"/>
      <c r="O2" s="138"/>
      <c r="R2" s="137"/>
    </row>
    <row r="3" spans="2:18" x14ac:dyDescent="0.2">
      <c r="C3" s="145">
        <f>+TMS!F10</f>
        <v>0</v>
      </c>
      <c r="D3" s="145">
        <f>+TMS!F11</f>
        <v>0</v>
      </c>
      <c r="E3" s="135">
        <f>+TMS!F12</f>
        <v>663300</v>
      </c>
      <c r="F3" s="146">
        <f>+TMS!F13</f>
        <v>0</v>
      </c>
      <c r="G3" s="146">
        <f>+TMS!F14</f>
        <v>0</v>
      </c>
      <c r="H3" s="146">
        <f>+TMS!F15</f>
        <v>0</v>
      </c>
      <c r="I3" s="146">
        <f>+TMS!F16</f>
        <v>98879</v>
      </c>
      <c r="J3" s="134">
        <f>SUM(C3:I3)</f>
        <v>762179</v>
      </c>
      <c r="K3" s="145">
        <f>SUM(TMS!F10:F16)-J3</f>
        <v>0</v>
      </c>
    </row>
    <row r="4" spans="2:18" x14ac:dyDescent="0.2">
      <c r="C4" s="96">
        <v>0</v>
      </c>
      <c r="E4" s="135"/>
      <c r="I4" s="120"/>
      <c r="J4" s="134"/>
    </row>
    <row r="5" spans="2:18" x14ac:dyDescent="0.2">
      <c r="E5" s="135"/>
      <c r="I5" s="120"/>
      <c r="J5" s="134"/>
    </row>
    <row r="6" spans="2:18" x14ac:dyDescent="0.2">
      <c r="E6" s="135"/>
      <c r="I6" s="120"/>
      <c r="J6" s="134"/>
    </row>
    <row r="7" spans="2:18" x14ac:dyDescent="0.2">
      <c r="E7" s="144"/>
      <c r="I7" s="132"/>
      <c r="J7" s="131"/>
    </row>
    <row r="8" spans="2:18" x14ac:dyDescent="0.2">
      <c r="B8" s="140"/>
      <c r="C8" s="141">
        <f t="shared" ref="C8:D8" si="0">SUM(C3:C7)</f>
        <v>0</v>
      </c>
      <c r="D8" s="141">
        <f t="shared" si="0"/>
        <v>0</v>
      </c>
      <c r="E8" s="141">
        <f>SUM(E3:E7)</f>
        <v>663300</v>
      </c>
      <c r="F8" s="141">
        <f>SUM(F3:F7)</f>
        <v>0</v>
      </c>
      <c r="G8" s="141">
        <f t="shared" ref="G8:I8" si="1">SUM(G3:G7)</f>
        <v>0</v>
      </c>
      <c r="H8" s="141">
        <f t="shared" si="1"/>
        <v>0</v>
      </c>
      <c r="I8" s="141">
        <f t="shared" si="1"/>
        <v>98879</v>
      </c>
      <c r="J8" s="120">
        <f>SUM(J3:J7)</f>
        <v>762179</v>
      </c>
    </row>
    <row r="9" spans="2:18" x14ac:dyDescent="0.2">
      <c r="B9" s="140"/>
      <c r="C9" s="128"/>
      <c r="D9" s="128"/>
      <c r="E9" s="130"/>
    </row>
    <row r="10" spans="2:18" x14ac:dyDescent="0.2">
      <c r="B10" s="140"/>
      <c r="C10" s="128"/>
      <c r="D10" s="128"/>
      <c r="E10" s="125"/>
    </row>
    <row r="11" spans="2:18" x14ac:dyDescent="0.2">
      <c r="B11" s="142"/>
      <c r="C11" s="128"/>
      <c r="D11" s="128"/>
      <c r="E11" s="125"/>
    </row>
    <row r="12" spans="2:18" x14ac:dyDescent="0.2">
      <c r="B12" s="140"/>
      <c r="C12" s="126"/>
      <c r="D12" s="126"/>
      <c r="E12" s="125"/>
    </row>
    <row r="13" spans="2:18" x14ac:dyDescent="0.2">
      <c r="B13" s="139"/>
      <c r="C13" s="124"/>
      <c r="D13" s="124"/>
    </row>
    <row r="14" spans="2:18" x14ac:dyDescent="0.2">
      <c r="B14" s="139"/>
      <c r="C14" s="121"/>
      <c r="D14" s="121"/>
      <c r="E14" s="120"/>
    </row>
    <row r="15" spans="2:18" ht="15" x14ac:dyDescent="0.2">
      <c r="C15" s="118"/>
      <c r="D15" s="118"/>
      <c r="E15" s="102"/>
    </row>
    <row r="16" spans="2:18" ht="15" x14ac:dyDescent="0.2">
      <c r="C16" s="118"/>
      <c r="D16" s="118"/>
      <c r="E16" s="102"/>
    </row>
    <row r="17" spans="2:5" ht="15" x14ac:dyDescent="0.2">
      <c r="C17" s="116"/>
      <c r="D17" s="116"/>
    </row>
    <row r="18" spans="2:5" ht="15" x14ac:dyDescent="0.2">
      <c r="C18" s="116"/>
      <c r="D18" s="116"/>
    </row>
    <row r="19" spans="2:5" ht="15" x14ac:dyDescent="0.2">
      <c r="B19" s="103"/>
      <c r="C19" s="116"/>
      <c r="D19" s="116"/>
      <c r="E19" s="103"/>
    </row>
    <row r="20" spans="2:5" x14ac:dyDescent="0.2">
      <c r="B20" s="100"/>
      <c r="E20" s="100"/>
    </row>
    <row r="21" spans="2:5" x14ac:dyDescent="0.2">
      <c r="E21" s="108"/>
    </row>
    <row r="22" spans="2:5" x14ac:dyDescent="0.2">
      <c r="B22" s="143"/>
      <c r="E22" s="115"/>
    </row>
    <row r="23" spans="2:5" x14ac:dyDescent="0.2">
      <c r="B23" s="143"/>
      <c r="E23" s="112"/>
    </row>
    <row r="24" spans="2:5" x14ac:dyDescent="0.2">
      <c r="B24" s="143"/>
      <c r="E24" s="112"/>
    </row>
    <row r="25" spans="2:5" x14ac:dyDescent="0.2">
      <c r="B25" s="103"/>
      <c r="E25" s="102"/>
    </row>
    <row r="26" spans="2:5" x14ac:dyDescent="0.2">
      <c r="E26" s="102"/>
    </row>
    <row r="41" spans="5:13" x14ac:dyDescent="0.2">
      <c r="M41" s="111"/>
    </row>
    <row r="45" spans="5:13" x14ac:dyDescent="0.2">
      <c r="E45" s="110"/>
    </row>
    <row r="49" spans="2:5" x14ac:dyDescent="0.2">
      <c r="B49" s="137"/>
      <c r="C49" s="103"/>
      <c r="E49" s="100"/>
    </row>
    <row r="50" spans="2:5" x14ac:dyDescent="0.2">
      <c r="B50" s="100"/>
      <c r="C50" s="103"/>
      <c r="E50" s="102"/>
    </row>
    <row r="51" spans="2:5" x14ac:dyDescent="0.2">
      <c r="B51" s="102"/>
      <c r="C51" s="103"/>
      <c r="E51" s="103"/>
    </row>
    <row r="52" spans="2:5" x14ac:dyDescent="0.2">
      <c r="B52" s="102"/>
      <c r="C52" s="103"/>
      <c r="E52" s="102"/>
    </row>
    <row r="53" spans="2:5" x14ac:dyDescent="0.2">
      <c r="C53" s="103"/>
      <c r="E53" s="102"/>
    </row>
    <row r="54" spans="2:5" x14ac:dyDescent="0.2">
      <c r="C54" s="100"/>
      <c r="E54" s="100"/>
    </row>
    <row r="55" spans="2:5" x14ac:dyDescent="0.2">
      <c r="C55" s="104"/>
      <c r="E55" s="102"/>
    </row>
    <row r="56" spans="2:5" x14ac:dyDescent="0.2">
      <c r="C56" s="104"/>
      <c r="E56" s="102"/>
    </row>
    <row r="57" spans="2:5" x14ac:dyDescent="0.2">
      <c r="C57" s="104"/>
      <c r="E57" s="102"/>
    </row>
    <row r="58" spans="2:5" x14ac:dyDescent="0.2">
      <c r="C58" s="104"/>
      <c r="E58" s="102"/>
    </row>
    <row r="59" spans="2:5" x14ac:dyDescent="0.2">
      <c r="C59" s="104"/>
      <c r="E59" s="102"/>
    </row>
    <row r="60" spans="2:5" x14ac:dyDescent="0.2">
      <c r="C60" s="106"/>
      <c r="E60" s="100"/>
    </row>
    <row r="61" spans="2:5" x14ac:dyDescent="0.2">
      <c r="E61" s="102"/>
    </row>
    <row r="62" spans="2:5" x14ac:dyDescent="0.2">
      <c r="E62" s="102"/>
    </row>
    <row r="63" spans="2:5" x14ac:dyDescent="0.2">
      <c r="E63" s="102"/>
    </row>
    <row r="64" spans="2:5" x14ac:dyDescent="0.2">
      <c r="E64" s="102"/>
    </row>
    <row r="65" spans="2:5" x14ac:dyDescent="0.2">
      <c r="E65" s="102"/>
    </row>
    <row r="66" spans="2:5" x14ac:dyDescent="0.2">
      <c r="E66" s="102"/>
    </row>
    <row r="67" spans="2:5" x14ac:dyDescent="0.2">
      <c r="E67" s="102"/>
    </row>
    <row r="68" spans="2:5" x14ac:dyDescent="0.2">
      <c r="E68" s="102"/>
    </row>
    <row r="69" spans="2:5" x14ac:dyDescent="0.2">
      <c r="B69" s="103"/>
      <c r="C69" s="103"/>
      <c r="E69" s="102"/>
    </row>
    <row r="70" spans="2:5" x14ac:dyDescent="0.2">
      <c r="B70" s="100"/>
      <c r="C70" s="100"/>
      <c r="E70" s="100"/>
    </row>
    <row r="71" spans="2:5" x14ac:dyDescent="0.2">
      <c r="B71" s="102"/>
      <c r="C71" s="98"/>
      <c r="E71" s="98"/>
    </row>
    <row r="72" spans="2:5" x14ac:dyDescent="0.2">
      <c r="B72" s="102"/>
      <c r="C72" s="98"/>
      <c r="E72" s="98"/>
    </row>
    <row r="73" spans="2:5" x14ac:dyDescent="0.2">
      <c r="B73" s="102"/>
      <c r="C73" s="98"/>
      <c r="E73" s="98"/>
    </row>
    <row r="74" spans="2:5" x14ac:dyDescent="0.2">
      <c r="B74" s="102"/>
      <c r="C74" s="98"/>
      <c r="E74" s="98"/>
    </row>
    <row r="75" spans="2:5" x14ac:dyDescent="0.2">
      <c r="B75" s="102"/>
      <c r="C75" s="98"/>
      <c r="E75" s="98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8" orientation="landscape" r:id="rId1"/>
  <rowBreaks count="1" manualBreakCount="1">
    <brk id="1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tabSelected="1" topLeftCell="A7" workbookViewId="0">
      <selection activeCell="H51" sqref="H51"/>
    </sheetView>
  </sheetViews>
  <sheetFormatPr baseColWidth="10" defaultColWidth="10.85546875" defaultRowHeight="12.75" x14ac:dyDescent="0.2"/>
  <cols>
    <col min="1" max="1" width="2.85546875" style="62" customWidth="1"/>
    <col min="2" max="2" width="10.85546875" style="62"/>
    <col min="3" max="3" width="11.42578125" style="62" customWidth="1"/>
    <col min="4" max="4" width="19.42578125" style="62" customWidth="1"/>
    <col min="5" max="5" width="9.85546875" style="62" customWidth="1"/>
    <col min="6" max="6" width="18.5703125" style="62" customWidth="1"/>
    <col min="7" max="7" width="13.85546875" style="62" customWidth="1"/>
    <col min="8" max="16384" width="10.85546875" style="62"/>
  </cols>
  <sheetData>
    <row r="1" spans="1:9" ht="15.75" x14ac:dyDescent="0.25">
      <c r="A1" s="1" t="s">
        <v>0</v>
      </c>
    </row>
    <row r="2" spans="1:9" ht="15.75" x14ac:dyDescent="0.25">
      <c r="A2" s="1" t="s">
        <v>43</v>
      </c>
    </row>
    <row r="4" spans="1:9" x14ac:dyDescent="0.2">
      <c r="A4" s="62" t="s">
        <v>73</v>
      </c>
      <c r="F4" s="88">
        <f>SUM('Neue Zeit'!G4+SAL!G4+Altstadt!G4+TMS!G4)</f>
        <v>107322636.79104963</v>
      </c>
    </row>
    <row r="5" spans="1:9" x14ac:dyDescent="0.2">
      <c r="B5" s="62" t="s">
        <v>1</v>
      </c>
      <c r="F5" s="88">
        <f>SUM('Neue Zeit'!G5+SAL!G5+Altstadt!G5+TMS!G5)</f>
        <v>101740639.37</v>
      </c>
      <c r="I5" s="85"/>
    </row>
    <row r="6" spans="1:9" x14ac:dyDescent="0.2">
      <c r="B6" s="62" t="s">
        <v>2</v>
      </c>
      <c r="F6" s="64">
        <f>PRODUCT(F5,1/F4)</f>
        <v>0.94798862953845031</v>
      </c>
    </row>
    <row r="8" spans="1:9" x14ac:dyDescent="0.2">
      <c r="A8" s="5" t="s">
        <v>3</v>
      </c>
    </row>
    <row r="9" spans="1:9" ht="12" customHeight="1" x14ac:dyDescent="0.2">
      <c r="F9" s="40" t="s">
        <v>29</v>
      </c>
      <c r="G9" s="40" t="s">
        <v>30</v>
      </c>
    </row>
    <row r="10" spans="1:9" x14ac:dyDescent="0.2">
      <c r="B10" s="73" t="s">
        <v>4</v>
      </c>
      <c r="C10" s="74"/>
      <c r="D10" s="74"/>
      <c r="E10" s="75"/>
      <c r="F10" s="91">
        <f>SUM('Neue Zeit'!F10+SAL!F10+Altstadt!F10+TMS!F10)</f>
        <v>9172993.6899999995</v>
      </c>
      <c r="G10" s="84">
        <f>PRODUCT(F10,1/F19)</f>
        <v>8.547119195234866E-2</v>
      </c>
    </row>
    <row r="11" spans="1:9" x14ac:dyDescent="0.2">
      <c r="B11" s="73" t="s">
        <v>5</v>
      </c>
      <c r="C11" s="74"/>
      <c r="D11" s="74"/>
      <c r="E11" s="75"/>
      <c r="F11" s="91">
        <f>SUM('Neue Zeit'!F11+SAL!F11+Altstadt!F11+TMS!F11)</f>
        <v>3367564.34</v>
      </c>
      <c r="G11" s="84">
        <f>PRODUCT(F11,1/F19)</f>
        <v>3.1377950082948802E-2</v>
      </c>
    </row>
    <row r="12" spans="1:9" x14ac:dyDescent="0.2">
      <c r="B12" s="73" t="s">
        <v>6</v>
      </c>
      <c r="C12" s="74"/>
      <c r="D12" s="74"/>
      <c r="E12" s="75"/>
      <c r="F12" s="91">
        <f>SUM('Neue Zeit'!F12+TMS!F12)</f>
        <v>891239</v>
      </c>
      <c r="G12" s="84">
        <f>PRODUCT(F12,1/F19)</f>
        <v>8.3042965272572076E-3</v>
      </c>
    </row>
    <row r="13" spans="1:9" x14ac:dyDescent="0.2">
      <c r="B13" s="73" t="s">
        <v>7</v>
      </c>
      <c r="C13" s="74"/>
      <c r="D13" s="74"/>
      <c r="E13" s="75"/>
      <c r="F13" s="91">
        <f>SUM('Neue Zeit'!F13+SAL!F12+Altstadt!F12)</f>
        <v>38769966.380000003</v>
      </c>
      <c r="G13" s="84">
        <f>PRODUCT(F13,1/F19)</f>
        <v>0.3612468677552404</v>
      </c>
    </row>
    <row r="14" spans="1:9" x14ac:dyDescent="0.2">
      <c r="B14" s="73" t="s">
        <v>34</v>
      </c>
      <c r="C14" s="74"/>
      <c r="D14" s="74"/>
      <c r="E14" s="75"/>
      <c r="F14" s="91">
        <f>SUM(Altstadt!F13+0+TMS!F13)</f>
        <v>1752535</v>
      </c>
      <c r="G14" s="84">
        <f>PRODUCT(F14,1/F19)</f>
        <v>1.6329593200473398E-2</v>
      </c>
    </row>
    <row r="15" spans="1:9" x14ac:dyDescent="0.2">
      <c r="B15" s="73" t="s">
        <v>8</v>
      </c>
      <c r="C15" s="74"/>
      <c r="D15" s="74"/>
      <c r="E15" s="75"/>
      <c r="F15" s="91">
        <f>SUM('Neue Zeit'!F14+SAL!F13+Altstadt!F14+TMS!F14)</f>
        <v>15359148.939999999</v>
      </c>
      <c r="G15" s="84">
        <f>PRODUCT(F15,1/F19)</f>
        <v>0.14311192306897275</v>
      </c>
    </row>
    <row r="16" spans="1:9" x14ac:dyDescent="0.2">
      <c r="B16" s="73" t="s">
        <v>9</v>
      </c>
      <c r="C16" s="74"/>
      <c r="D16" s="74"/>
      <c r="E16" s="75"/>
      <c r="F16" s="91">
        <f>SUM('Neue Zeit'!F15+SAL!F14+Altstadt!F15+TMS!F15)</f>
        <v>22467658</v>
      </c>
      <c r="G16" s="84">
        <f>PRODUCT(F16,1/F19)</f>
        <v>0.20934686913948178</v>
      </c>
    </row>
    <row r="17" spans="1:7" x14ac:dyDescent="0.2">
      <c r="B17" s="73" t="s">
        <v>10</v>
      </c>
      <c r="C17" s="74"/>
      <c r="D17" s="74"/>
      <c r="E17" s="75"/>
      <c r="F17" s="91">
        <f>SUM('Neue Zeit'!F16+SAL!F15+Altstadt!F16+TMS!F16)</f>
        <v>9959534.0199999996</v>
      </c>
      <c r="G17" s="84">
        <f>PRODUCT(F17,1/F19)</f>
        <v>9.2799937811727282E-2</v>
      </c>
    </row>
    <row r="18" spans="1:7" x14ac:dyDescent="0.2">
      <c r="B18" s="73" t="s">
        <v>11</v>
      </c>
      <c r="C18" s="74"/>
      <c r="D18" s="74"/>
      <c r="E18" s="75"/>
      <c r="F18" s="91">
        <f>SUM('Neue Zeit'!F17+SAL!F16+Altstadt!F17+TMS!F17)</f>
        <v>5581997.4210496312</v>
      </c>
      <c r="G18" s="84">
        <f>PRODUCT(F18,1/F19)</f>
        <v>5.2011370461549751E-2</v>
      </c>
    </row>
    <row r="19" spans="1:7" x14ac:dyDescent="0.2">
      <c r="B19" s="68"/>
      <c r="C19" s="69"/>
      <c r="D19" s="69"/>
      <c r="E19" s="69" t="s">
        <v>28</v>
      </c>
      <c r="F19" s="92">
        <f>SUM(F10:F18)</f>
        <v>107322636.79104963</v>
      </c>
      <c r="G19" s="87">
        <f>SUM(G10:G18)</f>
        <v>1</v>
      </c>
    </row>
    <row r="20" spans="1:7" ht="9" customHeight="1" x14ac:dyDescent="0.2"/>
    <row r="21" spans="1:7" x14ac:dyDescent="0.2">
      <c r="A21" s="5" t="s">
        <v>86</v>
      </c>
    </row>
    <row r="25" spans="1:7" x14ac:dyDescent="0.2">
      <c r="A25" s="152"/>
      <c r="B25" s="152"/>
    </row>
    <row r="44" spans="2:3" x14ac:dyDescent="0.2">
      <c r="B44" s="79" t="s">
        <v>71</v>
      </c>
      <c r="C44" s="80">
        <v>44273</v>
      </c>
    </row>
    <row r="45" spans="2:3" x14ac:dyDescent="0.2">
      <c r="C45" s="81" t="s">
        <v>77</v>
      </c>
    </row>
  </sheetData>
  <mergeCells count="1">
    <mergeCell ref="A25:B25"/>
  </mergeCells>
  <phoneticPr fontId="4" type="noConversion"/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Header>&amp;L&amp;G</oddHeader>
    <oddFooter>&amp;L&amp;5&amp;Z&amp;F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H34"/>
  <sheetViews>
    <sheetView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S8" sqref="S8"/>
    </sheetView>
  </sheetViews>
  <sheetFormatPr baseColWidth="10" defaultRowHeight="12.75" x14ac:dyDescent="0.2"/>
  <cols>
    <col min="1" max="1" width="13.7109375" customWidth="1"/>
    <col min="2" max="31" width="8.7109375" customWidth="1"/>
    <col min="32" max="32" width="1.28515625" customWidth="1"/>
  </cols>
  <sheetData>
    <row r="1" spans="1:34" x14ac:dyDescent="0.2">
      <c r="A1" s="55" t="s">
        <v>58</v>
      </c>
      <c r="B1" s="55"/>
      <c r="C1" s="5"/>
      <c r="D1" s="5"/>
      <c r="E1" s="5"/>
      <c r="F1" s="5"/>
      <c r="G1" s="5"/>
      <c r="H1" s="5"/>
      <c r="I1" s="5"/>
    </row>
    <row r="2" spans="1:34" x14ac:dyDescent="0.2">
      <c r="A2" s="55" t="s">
        <v>79</v>
      </c>
      <c r="B2" s="55"/>
      <c r="C2" s="5"/>
      <c r="D2" s="5"/>
      <c r="E2" s="5"/>
      <c r="F2" s="5"/>
      <c r="G2" s="5"/>
      <c r="H2" s="5"/>
      <c r="I2" s="5"/>
    </row>
    <row r="3" spans="1:34" ht="13.5" thickBot="1" x14ac:dyDescent="0.25">
      <c r="J3" s="20"/>
      <c r="N3" s="18" t="s">
        <v>52</v>
      </c>
      <c r="P3" s="17"/>
      <c r="T3" s="20"/>
      <c r="AE3" s="42"/>
    </row>
    <row r="4" spans="1:34" s="6" customFormat="1" ht="11.25" x14ac:dyDescent="0.2">
      <c r="A4" s="7"/>
      <c r="B4" s="9">
        <v>1993</v>
      </c>
      <c r="C4" s="7">
        <v>1994</v>
      </c>
      <c r="D4" s="7">
        <v>1995</v>
      </c>
      <c r="E4" s="7">
        <v>1996</v>
      </c>
      <c r="F4" s="7">
        <v>1997</v>
      </c>
      <c r="G4" s="7">
        <v>1998</v>
      </c>
      <c r="H4" s="7">
        <v>1999</v>
      </c>
      <c r="I4" s="7">
        <v>2000</v>
      </c>
      <c r="J4" s="7">
        <v>2001</v>
      </c>
      <c r="K4" s="7">
        <v>2002</v>
      </c>
      <c r="L4" s="7">
        <v>2003</v>
      </c>
      <c r="M4" s="7">
        <v>2004</v>
      </c>
      <c r="N4" s="7">
        <v>2005</v>
      </c>
      <c r="O4" s="7">
        <v>2006</v>
      </c>
      <c r="P4" s="47">
        <v>2007</v>
      </c>
      <c r="Q4" s="25">
        <v>2008</v>
      </c>
      <c r="R4" s="25">
        <v>2009</v>
      </c>
      <c r="S4" s="25">
        <v>2010</v>
      </c>
      <c r="T4" s="25">
        <v>2011</v>
      </c>
      <c r="U4" s="25">
        <v>2012</v>
      </c>
      <c r="V4" s="25">
        <v>2013</v>
      </c>
      <c r="W4" s="25">
        <v>2014</v>
      </c>
      <c r="X4" s="25">
        <v>2015</v>
      </c>
      <c r="Y4" s="7">
        <v>2016</v>
      </c>
      <c r="Z4" s="7">
        <v>2017</v>
      </c>
      <c r="AA4" s="7">
        <v>2018</v>
      </c>
      <c r="AB4" s="7">
        <v>2019</v>
      </c>
      <c r="AC4" s="7">
        <v>2020</v>
      </c>
      <c r="AD4" s="7">
        <v>2021</v>
      </c>
      <c r="AE4" s="36" t="s">
        <v>53</v>
      </c>
    </row>
    <row r="5" spans="1:34" s="6" customFormat="1" ht="15" customHeight="1" x14ac:dyDescent="0.2">
      <c r="A5" s="6" t="s">
        <v>47</v>
      </c>
      <c r="B5" s="10">
        <v>1691754</v>
      </c>
      <c r="C5" s="19">
        <v>16350</v>
      </c>
      <c r="D5" s="19">
        <v>213000</v>
      </c>
      <c r="E5" s="19">
        <v>276097</v>
      </c>
      <c r="F5" s="11">
        <v>374880</v>
      </c>
      <c r="G5" s="11">
        <v>394973</v>
      </c>
      <c r="H5" s="11">
        <v>110235</v>
      </c>
      <c r="I5" s="11">
        <v>155969</v>
      </c>
      <c r="J5" s="19">
        <v>185796</v>
      </c>
      <c r="K5" s="19">
        <v>68430</v>
      </c>
      <c r="L5" s="11">
        <v>48475</v>
      </c>
      <c r="M5" s="11"/>
      <c r="N5" s="11">
        <v>250549</v>
      </c>
      <c r="O5" s="11">
        <v>22660</v>
      </c>
      <c r="P5" s="48">
        <v>47443</v>
      </c>
      <c r="Q5" s="44"/>
      <c r="R5" s="44">
        <v>22285.69</v>
      </c>
      <c r="S5" s="44">
        <v>40000</v>
      </c>
      <c r="T5" s="23">
        <v>39447</v>
      </c>
      <c r="U5" s="44"/>
      <c r="V5" s="44"/>
      <c r="W5" s="44"/>
      <c r="X5" s="44"/>
      <c r="Y5" s="11"/>
      <c r="Z5" s="11"/>
      <c r="AA5" s="11"/>
      <c r="AB5" s="11"/>
      <c r="AC5" s="11"/>
      <c r="AD5" s="11"/>
      <c r="AE5" s="37">
        <f t="shared" ref="AE5:AE14" si="0">SUM(B5:AD5)</f>
        <v>3958343.69</v>
      </c>
      <c r="AG5" s="26" t="s">
        <v>47</v>
      </c>
    </row>
    <row r="6" spans="1:34" s="6" customFormat="1" ht="15" customHeight="1" x14ac:dyDescent="0.2">
      <c r="A6" s="6" t="s">
        <v>5</v>
      </c>
      <c r="B6" s="10"/>
      <c r="C6" s="19">
        <v>20500</v>
      </c>
      <c r="D6" s="19"/>
      <c r="E6" s="19"/>
      <c r="F6" s="11"/>
      <c r="G6" s="11"/>
      <c r="H6" s="11">
        <v>5062</v>
      </c>
      <c r="I6" s="11"/>
      <c r="J6" s="19">
        <v>69168</v>
      </c>
      <c r="K6" s="19">
        <v>980565</v>
      </c>
      <c r="L6" s="11">
        <v>800165</v>
      </c>
      <c r="M6" s="11"/>
      <c r="N6" s="11">
        <v>10367</v>
      </c>
      <c r="O6" s="11">
        <v>212725</v>
      </c>
      <c r="P6" s="48">
        <v>14077</v>
      </c>
      <c r="Q6" s="44">
        <v>62756.34</v>
      </c>
      <c r="R6" s="44"/>
      <c r="S6" s="44"/>
      <c r="T6" s="23"/>
      <c r="U6" s="44"/>
      <c r="V6" s="44"/>
      <c r="W6" s="44"/>
      <c r="X6" s="44"/>
      <c r="Y6" s="11"/>
      <c r="Z6" s="11"/>
      <c r="AA6" s="11"/>
      <c r="AB6" s="11"/>
      <c r="AC6" s="11"/>
      <c r="AD6" s="11"/>
      <c r="AE6" s="37">
        <f t="shared" si="0"/>
        <v>2175385.34</v>
      </c>
      <c r="AG6" s="26" t="s">
        <v>5</v>
      </c>
    </row>
    <row r="7" spans="1:34" s="6" customFormat="1" ht="15" customHeight="1" x14ac:dyDescent="0.2">
      <c r="A7" s="2" t="s">
        <v>64</v>
      </c>
      <c r="B7" s="10"/>
      <c r="C7" s="19"/>
      <c r="D7" s="19"/>
      <c r="E7" s="19"/>
      <c r="F7" s="11"/>
      <c r="G7" s="11"/>
      <c r="H7" s="11"/>
      <c r="I7" s="11"/>
      <c r="J7" s="19"/>
      <c r="K7" s="19"/>
      <c r="L7" s="11"/>
      <c r="M7" s="11"/>
      <c r="N7" s="11"/>
      <c r="O7" s="11"/>
      <c r="P7" s="48"/>
      <c r="Q7" s="44"/>
      <c r="R7" s="44"/>
      <c r="S7" s="44">
        <v>227939</v>
      </c>
      <c r="T7" s="23"/>
      <c r="U7" s="44"/>
      <c r="V7" s="44"/>
      <c r="W7" s="44"/>
      <c r="X7" s="44"/>
      <c r="Y7" s="11"/>
      <c r="Z7" s="11"/>
      <c r="AA7" s="11"/>
      <c r="AB7" s="11"/>
      <c r="AC7" s="11"/>
      <c r="AD7" s="11"/>
      <c r="AE7" s="37">
        <f t="shared" si="0"/>
        <v>227939</v>
      </c>
      <c r="AG7" s="26" t="s">
        <v>48</v>
      </c>
      <c r="AH7" s="2" t="s">
        <v>66</v>
      </c>
    </row>
    <row r="8" spans="1:34" s="6" customFormat="1" ht="15" customHeight="1" x14ac:dyDescent="0.2">
      <c r="A8" s="2" t="s">
        <v>65</v>
      </c>
      <c r="B8" s="10">
        <v>684100</v>
      </c>
      <c r="C8" s="19">
        <v>996350</v>
      </c>
      <c r="D8" s="19">
        <v>1594440</v>
      </c>
      <c r="E8" s="19">
        <v>332340</v>
      </c>
      <c r="F8" s="11">
        <v>247873</v>
      </c>
      <c r="G8" s="11">
        <v>2243827</v>
      </c>
      <c r="H8" s="11">
        <v>1354987</v>
      </c>
      <c r="I8" s="11">
        <v>733062</v>
      </c>
      <c r="J8" s="19">
        <v>647633</v>
      </c>
      <c r="K8" s="19"/>
      <c r="L8" s="11"/>
      <c r="M8" s="11">
        <v>1020618</v>
      </c>
      <c r="N8" s="11">
        <v>342484</v>
      </c>
      <c r="O8" s="11"/>
      <c r="P8" s="48">
        <v>583976</v>
      </c>
      <c r="Q8" s="44">
        <v>171482.38</v>
      </c>
      <c r="R8" s="44">
        <v>767092</v>
      </c>
      <c r="S8" s="44">
        <v>12638</v>
      </c>
      <c r="T8" s="23">
        <v>20201</v>
      </c>
      <c r="U8" s="44"/>
      <c r="V8" s="44"/>
      <c r="W8" s="44"/>
      <c r="X8" s="44">
        <v>1194404</v>
      </c>
      <c r="Y8" s="11"/>
      <c r="Z8" s="11">
        <v>27732</v>
      </c>
      <c r="AA8" s="11"/>
      <c r="AB8" s="11"/>
      <c r="AC8" s="11"/>
      <c r="AD8" s="11"/>
      <c r="AE8" s="37">
        <f t="shared" si="0"/>
        <v>12975239.380000001</v>
      </c>
      <c r="AG8" s="26" t="s">
        <v>48</v>
      </c>
      <c r="AH8" s="2" t="s">
        <v>67</v>
      </c>
    </row>
    <row r="9" spans="1:34" s="6" customFormat="1" ht="15" customHeight="1" x14ac:dyDescent="0.2">
      <c r="A9" s="6" t="s">
        <v>54</v>
      </c>
      <c r="B9" s="10">
        <v>700000</v>
      </c>
      <c r="C9" s="19">
        <v>196500</v>
      </c>
      <c r="D9" s="19">
        <v>636560</v>
      </c>
      <c r="E9" s="19"/>
      <c r="F9" s="11"/>
      <c r="G9" s="11">
        <v>354120</v>
      </c>
      <c r="H9" s="11">
        <v>446358</v>
      </c>
      <c r="I9" s="11"/>
      <c r="J9" s="19"/>
      <c r="K9" s="19"/>
      <c r="L9" s="11">
        <v>115800</v>
      </c>
      <c r="M9" s="11"/>
      <c r="N9" s="11">
        <v>10000</v>
      </c>
      <c r="O9" s="11">
        <v>58900</v>
      </c>
      <c r="P9" s="48">
        <v>701100</v>
      </c>
      <c r="Q9" s="44">
        <v>71929.94</v>
      </c>
      <c r="R9" s="44">
        <v>249082</v>
      </c>
      <c r="S9" s="44">
        <v>500000</v>
      </c>
      <c r="T9" s="23">
        <v>55251</v>
      </c>
      <c r="U9" s="44">
        <v>13373</v>
      </c>
      <c r="V9" s="44"/>
      <c r="W9" s="44"/>
      <c r="X9" s="44"/>
      <c r="Y9" s="11">
        <v>80500</v>
      </c>
      <c r="Z9" s="11">
        <v>323123</v>
      </c>
      <c r="AA9" s="11"/>
      <c r="AB9" s="11"/>
      <c r="AC9" s="11"/>
      <c r="AD9" s="11"/>
      <c r="AE9" s="37">
        <f t="shared" si="0"/>
        <v>4512596.9399999995</v>
      </c>
      <c r="AG9" s="26" t="s">
        <v>54</v>
      </c>
    </row>
    <row r="10" spans="1:34" s="6" customFormat="1" ht="15" customHeight="1" x14ac:dyDescent="0.2">
      <c r="A10" s="6" t="s">
        <v>55</v>
      </c>
      <c r="B10" s="10">
        <v>150000</v>
      </c>
      <c r="C10" s="19">
        <v>132900</v>
      </c>
      <c r="D10" s="19"/>
      <c r="E10" s="19"/>
      <c r="F10" s="11">
        <v>613550</v>
      </c>
      <c r="G10" s="11">
        <v>157376</v>
      </c>
      <c r="H10" s="11"/>
      <c r="I10" s="11"/>
      <c r="J10" s="19"/>
      <c r="K10" s="19"/>
      <c r="L10" s="11">
        <v>532643</v>
      </c>
      <c r="M10" s="11">
        <v>257957</v>
      </c>
      <c r="N10" s="11">
        <v>79500</v>
      </c>
      <c r="O10" s="11">
        <v>404320</v>
      </c>
      <c r="P10" s="48">
        <v>671210</v>
      </c>
      <c r="Q10" s="44">
        <v>840000</v>
      </c>
      <c r="R10" s="44">
        <v>58835</v>
      </c>
      <c r="S10" s="44">
        <v>63644</v>
      </c>
      <c r="T10" s="23">
        <v>58683</v>
      </c>
      <c r="U10" s="44"/>
      <c r="V10" s="44">
        <v>136815</v>
      </c>
      <c r="W10" s="44">
        <v>1647659</v>
      </c>
      <c r="X10" s="44"/>
      <c r="Y10" s="11">
        <v>32300</v>
      </c>
      <c r="Z10" s="11">
        <v>55350</v>
      </c>
      <c r="AA10" s="11">
        <v>1373100</v>
      </c>
      <c r="AB10" s="11">
        <v>4017000</v>
      </c>
      <c r="AC10" s="11">
        <v>0</v>
      </c>
      <c r="AD10" s="11">
        <v>0</v>
      </c>
      <c r="AE10" s="37">
        <f t="shared" si="0"/>
        <v>11282842</v>
      </c>
      <c r="AG10" s="26" t="s">
        <v>55</v>
      </c>
    </row>
    <row r="11" spans="1:34" s="6" customFormat="1" ht="15" customHeight="1" x14ac:dyDescent="0.2">
      <c r="A11" s="7" t="s">
        <v>49</v>
      </c>
      <c r="B11" s="12">
        <v>122750</v>
      </c>
      <c r="C11" s="13"/>
      <c r="D11" s="13">
        <v>112500</v>
      </c>
      <c r="E11" s="13">
        <v>51130</v>
      </c>
      <c r="F11" s="13">
        <v>126290</v>
      </c>
      <c r="G11" s="13">
        <v>54658</v>
      </c>
      <c r="H11" s="13">
        <v>79864</v>
      </c>
      <c r="I11" s="13">
        <v>65040</v>
      </c>
      <c r="J11" s="13">
        <v>146296</v>
      </c>
      <c r="K11" s="13">
        <v>94000</v>
      </c>
      <c r="L11" s="13">
        <v>9417</v>
      </c>
      <c r="M11" s="13">
        <v>22608.02</v>
      </c>
      <c r="N11" s="13">
        <v>307300</v>
      </c>
      <c r="O11" s="13">
        <v>212920</v>
      </c>
      <c r="P11" s="49">
        <v>315894</v>
      </c>
      <c r="Q11" s="45">
        <v>200190</v>
      </c>
      <c r="R11" s="45">
        <v>710435</v>
      </c>
      <c r="S11" s="45">
        <v>508066</v>
      </c>
      <c r="T11" s="45">
        <v>98837</v>
      </c>
      <c r="U11" s="45">
        <v>154158</v>
      </c>
      <c r="V11" s="45">
        <v>335428</v>
      </c>
      <c r="W11" s="45">
        <v>151278</v>
      </c>
      <c r="X11" s="45">
        <f>47335+49148+41763+25417</f>
        <v>163663</v>
      </c>
      <c r="Y11" s="13"/>
      <c r="Z11" s="13">
        <v>158391</v>
      </c>
      <c r="AA11" s="13"/>
      <c r="AB11" s="13"/>
      <c r="AC11" s="13"/>
      <c r="AD11" s="13"/>
      <c r="AE11" s="37">
        <f t="shared" si="0"/>
        <v>4201113.0199999996</v>
      </c>
      <c r="AF11" s="7"/>
      <c r="AG11" s="27" t="s">
        <v>49</v>
      </c>
    </row>
    <row r="12" spans="1:34" s="6" customFormat="1" ht="15" customHeight="1" x14ac:dyDescent="0.2">
      <c r="A12" s="8" t="s">
        <v>50</v>
      </c>
      <c r="B12" s="24">
        <f t="shared" ref="B12:I12" si="1">SUM(B5:B11)</f>
        <v>3348604</v>
      </c>
      <c r="C12" s="19">
        <f t="shared" si="1"/>
        <v>1362600</v>
      </c>
      <c r="D12" s="19">
        <f t="shared" si="1"/>
        <v>2556500</v>
      </c>
      <c r="E12" s="19">
        <f t="shared" si="1"/>
        <v>659567</v>
      </c>
      <c r="F12" s="19">
        <f t="shared" si="1"/>
        <v>1362593</v>
      </c>
      <c r="G12" s="19">
        <f>SUM(G5:G11)</f>
        <v>3204954</v>
      </c>
      <c r="H12" s="19">
        <f t="shared" si="1"/>
        <v>1996506</v>
      </c>
      <c r="I12" s="19">
        <f t="shared" si="1"/>
        <v>954071</v>
      </c>
      <c r="J12" s="19">
        <f>SUM(J5:J11)</f>
        <v>1048893</v>
      </c>
      <c r="K12" s="19">
        <f>SUM(K5:K11)</f>
        <v>1142995</v>
      </c>
      <c r="L12" s="11">
        <f t="shared" ref="L12:V12" si="2">SUM(L5:L11)</f>
        <v>1506500</v>
      </c>
      <c r="M12" s="11">
        <f>SUM(M5:M11)</f>
        <v>1301183.02</v>
      </c>
      <c r="N12" s="11">
        <f t="shared" si="2"/>
        <v>1000200</v>
      </c>
      <c r="O12" s="11">
        <f t="shared" si="2"/>
        <v>911525</v>
      </c>
      <c r="P12" s="48">
        <f t="shared" si="2"/>
        <v>2333700</v>
      </c>
      <c r="Q12" s="44">
        <f t="shared" si="2"/>
        <v>1346358.6600000001</v>
      </c>
      <c r="R12" s="44">
        <f t="shared" si="2"/>
        <v>1807729.69</v>
      </c>
      <c r="S12" s="44">
        <f>SUM(S5:S11)</f>
        <v>1352287</v>
      </c>
      <c r="T12" s="23">
        <f>SUM(T5:T11)</f>
        <v>272419</v>
      </c>
      <c r="U12" s="44">
        <f t="shared" si="2"/>
        <v>167531</v>
      </c>
      <c r="V12" s="44">
        <f t="shared" si="2"/>
        <v>472243</v>
      </c>
      <c r="W12" s="44">
        <f>SUM(W5:W11)</f>
        <v>1798937</v>
      </c>
      <c r="X12" s="44">
        <f>SUM(X5:X11)</f>
        <v>1358067</v>
      </c>
      <c r="Y12" s="11">
        <f t="shared" ref="Y12" si="3">SUM(Y5:Y11)</f>
        <v>112800</v>
      </c>
      <c r="Z12" s="11">
        <f t="shared" ref="Z12" si="4">SUM(Z5:Z11)</f>
        <v>564596</v>
      </c>
      <c r="AA12" s="11">
        <f>SUM(AA5:AA11)</f>
        <v>1373100</v>
      </c>
      <c r="AB12" s="11">
        <f t="shared" ref="AB12:AD12" si="5">SUM(AB5:AB11)</f>
        <v>4017000</v>
      </c>
      <c r="AC12" s="11">
        <f t="shared" ref="AC12" si="6">SUM(AC5:AC11)</f>
        <v>0</v>
      </c>
      <c r="AD12" s="11">
        <f t="shared" si="5"/>
        <v>0</v>
      </c>
      <c r="AE12" s="51">
        <f t="shared" si="0"/>
        <v>39333459.370000005</v>
      </c>
      <c r="AG12" s="28" t="s">
        <v>50</v>
      </c>
    </row>
    <row r="13" spans="1:34" s="6" customFormat="1" ht="15" customHeight="1" x14ac:dyDescent="0.2">
      <c r="A13" s="25" t="s">
        <v>11</v>
      </c>
      <c r="B13" s="12">
        <f t="shared" ref="B13:I13" si="7">B14-B12</f>
        <v>0</v>
      </c>
      <c r="C13" s="13">
        <f t="shared" si="7"/>
        <v>0</v>
      </c>
      <c r="D13" s="13">
        <f t="shared" si="7"/>
        <v>0</v>
      </c>
      <c r="E13" s="13">
        <f t="shared" si="7"/>
        <v>0</v>
      </c>
      <c r="F13" s="13">
        <f t="shared" si="7"/>
        <v>0</v>
      </c>
      <c r="G13" s="13">
        <f>G14-G12</f>
        <v>0</v>
      </c>
      <c r="H13" s="13">
        <f t="shared" si="7"/>
        <v>0</v>
      </c>
      <c r="I13" s="13">
        <f t="shared" si="7"/>
        <v>-0.34968785627279431</v>
      </c>
      <c r="J13" s="13">
        <f>J14-J12</f>
        <v>-0.27926251268945634</v>
      </c>
      <c r="K13" s="13">
        <f>K14-K12</f>
        <v>0</v>
      </c>
      <c r="L13" s="13">
        <f t="shared" ref="L13:U13" si="8">L14-L12</f>
        <v>0</v>
      </c>
      <c r="M13" s="13">
        <f t="shared" si="8"/>
        <v>-2.0000000018626451E-2</v>
      </c>
      <c r="N13" s="13">
        <f t="shared" si="8"/>
        <v>0</v>
      </c>
      <c r="O13" s="13">
        <f t="shared" si="8"/>
        <v>0</v>
      </c>
      <c r="P13" s="49">
        <f t="shared" si="8"/>
        <v>0</v>
      </c>
      <c r="Q13" s="45">
        <f t="shared" si="8"/>
        <v>43641.339999999851</v>
      </c>
      <c r="R13" s="45">
        <f t="shared" si="8"/>
        <v>33700.310000000056</v>
      </c>
      <c r="S13" s="45">
        <f t="shared" si="8"/>
        <v>0</v>
      </c>
      <c r="T13" s="45">
        <f t="shared" si="8"/>
        <v>8863</v>
      </c>
      <c r="U13" s="45">
        <f t="shared" si="8"/>
        <v>13987</v>
      </c>
      <c r="V13" s="45">
        <f>V14-V12</f>
        <v>42701</v>
      </c>
      <c r="W13" s="45">
        <f>W14-W12</f>
        <v>141265</v>
      </c>
      <c r="X13" s="45">
        <f>X14-X12</f>
        <v>33</v>
      </c>
      <c r="Y13" s="13">
        <f t="shared" ref="Y13" si="9">Y14-Y12</f>
        <v>0</v>
      </c>
      <c r="Z13" s="13">
        <f>Z14-Z12</f>
        <v>405053.76</v>
      </c>
      <c r="AA13" s="13">
        <f t="shared" ref="AA13" si="10">AA14-AA12</f>
        <v>0</v>
      </c>
      <c r="AB13" s="13">
        <f>AB14-AB12</f>
        <v>0</v>
      </c>
      <c r="AC13" s="13">
        <f>AC14-AC12</f>
        <v>0</v>
      </c>
      <c r="AD13" s="13">
        <f>AD14-AD12</f>
        <v>0</v>
      </c>
      <c r="AE13" s="38">
        <f t="shared" si="0"/>
        <v>689243.76104963094</v>
      </c>
      <c r="AF13" s="7"/>
      <c r="AG13" s="29" t="s">
        <v>11</v>
      </c>
    </row>
    <row r="14" spans="1:34" s="6" customFormat="1" ht="15" customHeight="1" thickBot="1" x14ac:dyDescent="0.25">
      <c r="A14" s="8" t="s">
        <v>51</v>
      </c>
      <c r="B14" s="22">
        <v>3348604</v>
      </c>
      <c r="C14" s="23">
        <v>1362600</v>
      </c>
      <c r="D14" s="23">
        <v>2556500</v>
      </c>
      <c r="E14" s="23">
        <v>659567</v>
      </c>
      <c r="F14" s="23">
        <v>1362593</v>
      </c>
      <c r="G14" s="23">
        <v>3204954</v>
      </c>
      <c r="H14" s="23">
        <v>1996506</v>
      </c>
      <c r="I14" s="23">
        <v>954070.65031214373</v>
      </c>
      <c r="J14" s="19">
        <v>1048892.7207374873</v>
      </c>
      <c r="K14" s="19">
        <v>1142995</v>
      </c>
      <c r="L14" s="11">
        <v>1506500</v>
      </c>
      <c r="M14" s="11">
        <v>1301183</v>
      </c>
      <c r="N14" s="11">
        <v>1000200</v>
      </c>
      <c r="O14" s="11">
        <v>911525</v>
      </c>
      <c r="P14" s="48">
        <v>2333700</v>
      </c>
      <c r="Q14" s="44">
        <v>1390000</v>
      </c>
      <c r="R14" s="44">
        <v>1841430</v>
      </c>
      <c r="S14" s="44">
        <v>1352287</v>
      </c>
      <c r="T14" s="23">
        <v>281282</v>
      </c>
      <c r="U14" s="44">
        <v>181518</v>
      </c>
      <c r="V14" s="50">
        <v>514944</v>
      </c>
      <c r="W14" s="44">
        <v>1940202</v>
      </c>
      <c r="X14" s="44">
        <f>1617600-291450+49650-25800+8100</f>
        <v>1358100</v>
      </c>
      <c r="Y14" s="11">
        <v>112800</v>
      </c>
      <c r="Z14" s="11">
        <f>737400+157500+74749.76</f>
        <v>969649.76</v>
      </c>
      <c r="AA14" s="11">
        <v>1373100</v>
      </c>
      <c r="AB14" s="11">
        <v>4017000</v>
      </c>
      <c r="AC14" s="11">
        <v>0</v>
      </c>
      <c r="AD14" s="11">
        <v>0</v>
      </c>
      <c r="AE14" s="39">
        <f t="shared" si="0"/>
        <v>40022703.131049626</v>
      </c>
      <c r="AG14" s="28" t="s">
        <v>51</v>
      </c>
    </row>
    <row r="15" spans="1:34" ht="15" customHeight="1" x14ac:dyDescent="0.2">
      <c r="B15" s="4"/>
      <c r="C15" s="4"/>
      <c r="D15" s="4"/>
      <c r="E15" s="4"/>
      <c r="F15" s="4"/>
      <c r="G15" s="4"/>
      <c r="H15" s="4"/>
      <c r="I15" s="4"/>
      <c r="J15" s="21"/>
      <c r="K15" s="4"/>
      <c r="L15" s="4"/>
      <c r="M15" s="4"/>
      <c r="N15" s="4"/>
      <c r="O15" s="4"/>
      <c r="P15" s="4"/>
      <c r="Q15" s="4"/>
      <c r="R15" s="4"/>
      <c r="S15" s="46"/>
      <c r="T15" s="4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8">
        <f>SUM(AE5:AE11)-AE12</f>
        <v>0</v>
      </c>
      <c r="AF15" s="59"/>
      <c r="AG15" s="60" t="s">
        <v>81</v>
      </c>
    </row>
    <row r="16" spans="1:34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1"/>
      <c r="T16" s="4"/>
      <c r="U16" s="4"/>
      <c r="W16" s="4"/>
      <c r="X16" s="4"/>
      <c r="Y16" s="4"/>
      <c r="Z16" s="4"/>
      <c r="AA16" s="4"/>
      <c r="AB16" s="4"/>
      <c r="AC16" s="4"/>
      <c r="AD16" s="4"/>
      <c r="AE16" s="58">
        <f>+AE14-AE13-AE12</f>
        <v>0</v>
      </c>
      <c r="AF16" s="59"/>
      <c r="AG16" s="60" t="s">
        <v>81</v>
      </c>
    </row>
    <row r="17" spans="2:30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1"/>
      <c r="S18" s="11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x14ac:dyDescent="0.2"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5"/>
      <c r="V21" s="4"/>
      <c r="W21" s="4"/>
      <c r="X21" s="4"/>
      <c r="Y21" s="4"/>
      <c r="Z21" s="4"/>
      <c r="AA21" s="4"/>
      <c r="AB21" s="4"/>
      <c r="AC21" s="4"/>
      <c r="AD21" s="4"/>
    </row>
    <row r="22" spans="2:30" x14ac:dyDescent="0.2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5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5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5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5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35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5"/>
      <c r="V27" s="4"/>
      <c r="W27" s="4"/>
      <c r="X27" s="4"/>
      <c r="Y27" s="4"/>
      <c r="Z27" s="4"/>
      <c r="AA27" s="4"/>
      <c r="AB27" s="4"/>
      <c r="AC27" s="4"/>
      <c r="AD27" s="4"/>
    </row>
    <row r="28" spans="2:30" x14ac:dyDescent="0.2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35"/>
      <c r="V28" s="4"/>
      <c r="W28" s="4"/>
      <c r="X28" s="4"/>
      <c r="Y28" s="4"/>
      <c r="Z28" s="4"/>
      <c r="AA28" s="4"/>
      <c r="AB28" s="4"/>
      <c r="AC28" s="4"/>
      <c r="AD28" s="4"/>
    </row>
    <row r="29" spans="2:30" x14ac:dyDescent="0.2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35"/>
      <c r="V29" s="4"/>
      <c r="W29" s="4"/>
      <c r="X29" s="4"/>
      <c r="Y29" s="4"/>
      <c r="Z29" s="4"/>
      <c r="AA29" s="4"/>
      <c r="AB29" s="4"/>
      <c r="AC29" s="4"/>
      <c r="AD29" s="4"/>
    </row>
    <row r="30" spans="2:30" x14ac:dyDescent="0.2">
      <c r="U30" s="2"/>
    </row>
    <row r="31" spans="2:30" x14ac:dyDescent="0.2">
      <c r="U31" s="2"/>
    </row>
    <row r="32" spans="2:30" x14ac:dyDescent="0.2">
      <c r="U32" s="2"/>
    </row>
    <row r="33" spans="21:21" x14ac:dyDescent="0.2">
      <c r="U33" s="2"/>
    </row>
    <row r="34" spans="21:21" x14ac:dyDescent="0.2">
      <c r="U34" s="2"/>
    </row>
  </sheetData>
  <pageMargins left="0.70866141732283472" right="0.70866141732283472" top="0.78740157480314965" bottom="0.78740157480314965" header="0.31496062992125984" footer="0.31496062992125984"/>
  <pageSetup paperSize="9" scale="4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opLeftCell="A28" zoomScale="75" zoomScaleNormal="75" workbookViewId="0">
      <selection activeCell="O7" sqref="O7"/>
    </sheetView>
  </sheetViews>
  <sheetFormatPr baseColWidth="10" defaultColWidth="10.85546875" defaultRowHeight="12.75" x14ac:dyDescent="0.2"/>
  <cols>
    <col min="1" max="1" width="8.5703125" style="96" customWidth="1"/>
    <col min="2" max="2" width="12.140625" style="97" bestFit="1" customWidth="1"/>
    <col min="3" max="3" width="14" style="96" bestFit="1" customWidth="1"/>
    <col min="4" max="4" width="14" style="96" customWidth="1"/>
    <col min="5" max="5" width="22" style="96" customWidth="1"/>
    <col min="6" max="8" width="23.7109375" style="96" customWidth="1"/>
    <col min="9" max="9" width="15" style="96" bestFit="1" customWidth="1"/>
    <col min="10" max="11" width="10.85546875" style="96"/>
    <col min="12" max="12" width="11.42578125" style="96" customWidth="1"/>
    <col min="13" max="13" width="10.85546875" style="96"/>
    <col min="14" max="14" width="12" style="96" bestFit="1" customWidth="1"/>
    <col min="15" max="16384" width="10.85546875" style="96"/>
  </cols>
  <sheetData>
    <row r="1" spans="2:14" ht="77.099999999999994" customHeight="1" x14ac:dyDescent="0.2">
      <c r="B1" s="123" t="s">
        <v>96</v>
      </c>
      <c r="C1" s="137" t="s">
        <v>47</v>
      </c>
      <c r="D1" s="137" t="s">
        <v>5</v>
      </c>
      <c r="E1" s="138" t="s">
        <v>97</v>
      </c>
      <c r="F1" s="138" t="s">
        <v>98</v>
      </c>
      <c r="G1" s="138" t="s">
        <v>93</v>
      </c>
      <c r="H1" s="138" t="s">
        <v>99</v>
      </c>
      <c r="I1" s="136" t="s">
        <v>53</v>
      </c>
    </row>
    <row r="2" spans="2:14" x14ac:dyDescent="0.2">
      <c r="D2" s="100"/>
    </row>
    <row r="3" spans="2:14" ht="77.099999999999994" customHeight="1" x14ac:dyDescent="0.2">
      <c r="B3" s="123" t="s">
        <v>96</v>
      </c>
      <c r="C3" s="137" t="s">
        <v>47</v>
      </c>
      <c r="D3" s="137" t="s">
        <v>5</v>
      </c>
      <c r="E3" s="138" t="s">
        <v>95</v>
      </c>
      <c r="F3" s="138" t="s">
        <v>61</v>
      </c>
      <c r="G3" s="138" t="s">
        <v>93</v>
      </c>
      <c r="H3" s="138" t="s">
        <v>92</v>
      </c>
      <c r="I3" s="136" t="s">
        <v>53</v>
      </c>
      <c r="J3" s="96" t="s">
        <v>103</v>
      </c>
    </row>
    <row r="4" spans="2:14" x14ac:dyDescent="0.2">
      <c r="C4" s="135">
        <f>'Neue Zeit'!$F$11</f>
        <v>2175385.34</v>
      </c>
      <c r="D4" s="135">
        <f>'Neue Zeit'!$F$10</f>
        <v>3958343.69</v>
      </c>
      <c r="E4" s="135">
        <f>'Neue Zeit'!$F$12+'Neue Zeit'!F13</f>
        <v>13203178.380000001</v>
      </c>
      <c r="F4" s="135">
        <f>'Neue Zeit'!$F$14</f>
        <v>4512596.9399999995</v>
      </c>
      <c r="G4" s="135">
        <f>'Neue Zeit'!$F$15</f>
        <v>11282842</v>
      </c>
      <c r="H4" s="135">
        <f>'Neue Zeit'!$F$16</f>
        <v>4201113.0199999996</v>
      </c>
      <c r="I4" s="134">
        <f>SUM(C4:H4)</f>
        <v>39333459.370000005</v>
      </c>
      <c r="J4" s="106">
        <f>SUM('Neue Zeit'!F10:F16)-I4</f>
        <v>0</v>
      </c>
    </row>
    <row r="5" spans="2:14" x14ac:dyDescent="0.2">
      <c r="C5" s="135"/>
      <c r="D5" s="135"/>
      <c r="E5" s="135"/>
      <c r="F5" s="120"/>
      <c r="G5" s="120"/>
      <c r="H5" s="120"/>
      <c r="I5" s="134"/>
    </row>
    <row r="6" spans="2:14" x14ac:dyDescent="0.2">
      <c r="C6" s="135"/>
      <c r="D6" s="135"/>
      <c r="E6" s="135"/>
      <c r="F6" s="120"/>
      <c r="G6" s="120"/>
      <c r="H6" s="120"/>
      <c r="I6" s="134"/>
      <c r="N6" s="135"/>
    </row>
    <row r="7" spans="2:14" x14ac:dyDescent="0.2">
      <c r="C7" s="135"/>
      <c r="D7" s="135"/>
      <c r="E7" s="135"/>
      <c r="F7" s="120"/>
      <c r="G7" s="120"/>
      <c r="H7" s="120"/>
      <c r="I7" s="134"/>
    </row>
    <row r="8" spans="2:14" x14ac:dyDescent="0.2">
      <c r="C8" s="133"/>
      <c r="D8" s="133"/>
      <c r="E8" s="133"/>
      <c r="F8" s="132"/>
      <c r="G8" s="132"/>
      <c r="H8" s="132"/>
      <c r="I8" s="131"/>
    </row>
    <row r="9" spans="2:14" x14ac:dyDescent="0.2">
      <c r="B9" s="127"/>
      <c r="C9" s="121">
        <f t="shared" ref="C9:D9" si="0">SUM(C4:C8)</f>
        <v>2175385.34</v>
      </c>
      <c r="D9" s="121">
        <f t="shared" si="0"/>
        <v>3958343.69</v>
      </c>
      <c r="E9" s="121">
        <f>SUM(E4:E8)</f>
        <v>13203178.380000001</v>
      </c>
      <c r="F9" s="121">
        <f t="shared" ref="F9:H9" si="1">SUM(F4:F8)</f>
        <v>4512596.9399999995</v>
      </c>
      <c r="G9" s="121">
        <f t="shared" si="1"/>
        <v>11282842</v>
      </c>
      <c r="H9" s="121">
        <f t="shared" si="1"/>
        <v>4201113.0199999996</v>
      </c>
      <c r="I9" s="120">
        <f>SUM(I4:I8)</f>
        <v>39333459.370000005</v>
      </c>
    </row>
    <row r="10" spans="2:14" x14ac:dyDescent="0.2">
      <c r="B10" s="127"/>
      <c r="C10" s="128"/>
      <c r="D10" s="122"/>
      <c r="E10" s="128"/>
      <c r="F10" s="128"/>
      <c r="G10" s="128"/>
      <c r="H10" s="128"/>
      <c r="I10" s="130"/>
    </row>
    <row r="11" spans="2:14" x14ac:dyDescent="0.2">
      <c r="B11" s="127"/>
      <c r="C11" s="128"/>
      <c r="D11" s="122"/>
      <c r="E11" s="128"/>
      <c r="F11" s="128"/>
      <c r="G11" s="128"/>
      <c r="H11" s="128"/>
      <c r="I11" s="125"/>
    </row>
    <row r="12" spans="2:14" x14ac:dyDescent="0.2">
      <c r="B12" s="129"/>
      <c r="C12" s="128"/>
      <c r="D12" s="122"/>
      <c r="E12" s="128"/>
      <c r="F12" s="128"/>
      <c r="G12" s="128"/>
      <c r="H12" s="128"/>
      <c r="I12" s="125"/>
    </row>
    <row r="13" spans="2:14" x14ac:dyDescent="0.2">
      <c r="B13" s="127"/>
      <c r="C13" s="126"/>
      <c r="D13" s="122"/>
      <c r="E13" s="126"/>
      <c r="F13" s="126"/>
      <c r="G13" s="126"/>
      <c r="H13" s="126"/>
      <c r="I13" s="125"/>
    </row>
    <row r="14" spans="2:14" x14ac:dyDescent="0.2">
      <c r="B14" s="123"/>
      <c r="C14" s="124"/>
      <c r="D14" s="124"/>
      <c r="E14" s="124"/>
      <c r="F14" s="124"/>
      <c r="G14" s="124"/>
      <c r="H14" s="124"/>
    </row>
    <row r="15" spans="2:14" x14ac:dyDescent="0.2">
      <c r="B15" s="123"/>
      <c r="C15" s="121"/>
      <c r="D15" s="122"/>
      <c r="E15" s="121"/>
      <c r="F15" s="121"/>
      <c r="G15" s="121"/>
      <c r="H15" s="121"/>
      <c r="I15" s="120"/>
    </row>
    <row r="16" spans="2:14" ht="15" x14ac:dyDescent="0.2">
      <c r="C16" s="118"/>
      <c r="D16" s="119"/>
      <c r="E16" s="118"/>
      <c r="F16" s="118"/>
      <c r="G16" s="118"/>
      <c r="H16" s="118"/>
      <c r="I16" s="102"/>
    </row>
    <row r="17" spans="2:9" ht="15" x14ac:dyDescent="0.2">
      <c r="C17" s="118"/>
      <c r="D17" s="119"/>
      <c r="E17" s="118"/>
      <c r="F17" s="118"/>
      <c r="G17" s="118"/>
      <c r="H17" s="118"/>
      <c r="I17" s="102"/>
    </row>
    <row r="18" spans="2:9" ht="15" x14ac:dyDescent="0.2">
      <c r="C18" s="116"/>
      <c r="D18" s="116"/>
      <c r="E18" s="116"/>
      <c r="F18" s="116"/>
      <c r="G18" s="116"/>
      <c r="H18" s="116"/>
    </row>
    <row r="19" spans="2:9" ht="15" x14ac:dyDescent="0.2">
      <c r="C19" s="116"/>
      <c r="D19" s="116"/>
      <c r="E19" s="116"/>
      <c r="F19" s="116"/>
      <c r="G19" s="116"/>
      <c r="H19" s="116"/>
    </row>
    <row r="20" spans="2:9" ht="15" x14ac:dyDescent="0.2">
      <c r="B20" s="105"/>
      <c r="C20" s="116"/>
      <c r="D20" s="117"/>
      <c r="E20" s="116"/>
      <c r="F20" s="116"/>
      <c r="G20" s="116"/>
      <c r="H20" s="116"/>
      <c r="I20" s="103"/>
    </row>
    <row r="21" spans="2:9" x14ac:dyDescent="0.2">
      <c r="B21" s="101"/>
      <c r="D21" s="100"/>
      <c r="I21" s="100"/>
    </row>
    <row r="22" spans="2:9" x14ac:dyDescent="0.2">
      <c r="D22" s="108"/>
      <c r="I22" s="108"/>
    </row>
    <row r="23" spans="2:9" x14ac:dyDescent="0.2">
      <c r="B23" s="113"/>
      <c r="D23" s="114"/>
      <c r="I23" s="115"/>
    </row>
    <row r="24" spans="2:9" x14ac:dyDescent="0.2">
      <c r="B24" s="113"/>
      <c r="D24" s="114"/>
      <c r="I24" s="112"/>
    </row>
    <row r="25" spans="2:9" x14ac:dyDescent="0.2">
      <c r="B25" s="113"/>
      <c r="D25" s="112"/>
      <c r="I25" s="112"/>
    </row>
    <row r="26" spans="2:9" x14ac:dyDescent="0.2">
      <c r="B26" s="105"/>
      <c r="D26" s="104"/>
      <c r="I26" s="102"/>
    </row>
    <row r="27" spans="2:9" x14ac:dyDescent="0.2">
      <c r="D27" s="104"/>
      <c r="I27" s="102"/>
    </row>
    <row r="42" spans="9:17" x14ac:dyDescent="0.2">
      <c r="Q42" s="111"/>
    </row>
    <row r="46" spans="9:17" x14ac:dyDescent="0.2">
      <c r="I46" s="110"/>
    </row>
    <row r="50" spans="2:9" x14ac:dyDescent="0.2">
      <c r="B50" s="109"/>
      <c r="D50" s="100"/>
      <c r="E50" s="103"/>
      <c r="I50" s="100"/>
    </row>
    <row r="51" spans="2:9" x14ac:dyDescent="0.2">
      <c r="B51" s="101"/>
      <c r="D51" s="108"/>
      <c r="E51" s="103"/>
      <c r="I51" s="102"/>
    </row>
    <row r="52" spans="2:9" x14ac:dyDescent="0.2">
      <c r="B52" s="99"/>
      <c r="D52" s="103"/>
      <c r="E52" s="103"/>
      <c r="I52" s="103"/>
    </row>
    <row r="53" spans="2:9" x14ac:dyDescent="0.2">
      <c r="B53" s="99"/>
      <c r="D53" s="108"/>
      <c r="E53" s="103"/>
      <c r="I53" s="102"/>
    </row>
    <row r="54" spans="2:9" x14ac:dyDescent="0.2">
      <c r="D54" s="108"/>
      <c r="E54" s="103"/>
      <c r="I54" s="102"/>
    </row>
    <row r="55" spans="2:9" x14ac:dyDescent="0.2">
      <c r="D55" s="100"/>
      <c r="E55" s="100"/>
      <c r="I55" s="100"/>
    </row>
    <row r="56" spans="2:9" x14ac:dyDescent="0.2">
      <c r="D56" s="104"/>
      <c r="E56" s="104"/>
      <c r="I56" s="102"/>
    </row>
    <row r="57" spans="2:9" x14ac:dyDescent="0.2">
      <c r="D57" s="104"/>
      <c r="E57" s="104"/>
      <c r="I57" s="102"/>
    </row>
    <row r="58" spans="2:9" x14ac:dyDescent="0.2">
      <c r="D58" s="104"/>
      <c r="E58" s="104"/>
      <c r="I58" s="102"/>
    </row>
    <row r="59" spans="2:9" x14ac:dyDescent="0.2">
      <c r="D59" s="104"/>
      <c r="E59" s="104"/>
      <c r="I59" s="102"/>
    </row>
    <row r="60" spans="2:9" x14ac:dyDescent="0.2">
      <c r="D60" s="104"/>
      <c r="E60" s="104"/>
      <c r="I60" s="102"/>
    </row>
    <row r="61" spans="2:9" x14ac:dyDescent="0.2">
      <c r="D61" s="107"/>
      <c r="E61" s="106"/>
      <c r="I61" s="100"/>
    </row>
    <row r="62" spans="2:9" x14ac:dyDescent="0.2">
      <c r="D62" s="104"/>
      <c r="I62" s="102"/>
    </row>
    <row r="63" spans="2:9" x14ac:dyDescent="0.2">
      <c r="D63" s="104"/>
      <c r="I63" s="102"/>
    </row>
    <row r="64" spans="2:9" x14ac:dyDescent="0.2">
      <c r="D64" s="104"/>
      <c r="I64" s="102"/>
    </row>
    <row r="65" spans="2:9" x14ac:dyDescent="0.2">
      <c r="D65" s="104"/>
      <c r="I65" s="102"/>
    </row>
    <row r="66" spans="2:9" x14ac:dyDescent="0.2">
      <c r="D66" s="104"/>
      <c r="I66" s="102"/>
    </row>
    <row r="67" spans="2:9" x14ac:dyDescent="0.2">
      <c r="D67" s="104"/>
      <c r="I67" s="102"/>
    </row>
    <row r="68" spans="2:9" x14ac:dyDescent="0.2">
      <c r="D68" s="104"/>
      <c r="I68" s="102"/>
    </row>
    <row r="69" spans="2:9" x14ac:dyDescent="0.2">
      <c r="D69" s="104"/>
      <c r="I69" s="102"/>
    </row>
    <row r="70" spans="2:9" x14ac:dyDescent="0.2">
      <c r="B70" s="105"/>
      <c r="D70" s="104"/>
      <c r="E70" s="103"/>
      <c r="I70" s="102"/>
    </row>
    <row r="71" spans="2:9" x14ac:dyDescent="0.2">
      <c r="B71" s="101"/>
      <c r="D71" s="100"/>
      <c r="E71" s="100"/>
      <c r="I71" s="100"/>
    </row>
    <row r="72" spans="2:9" x14ac:dyDescent="0.2">
      <c r="B72" s="99"/>
      <c r="D72" s="98"/>
      <c r="E72" s="98"/>
      <c r="I72" s="98"/>
    </row>
    <row r="73" spans="2:9" x14ac:dyDescent="0.2">
      <c r="B73" s="99"/>
      <c r="D73" s="98"/>
      <c r="E73" s="98"/>
      <c r="I73" s="98"/>
    </row>
    <row r="74" spans="2:9" x14ac:dyDescent="0.2">
      <c r="B74" s="99"/>
      <c r="D74" s="98"/>
      <c r="E74" s="98"/>
      <c r="I74" s="98"/>
    </row>
    <row r="75" spans="2:9" x14ac:dyDescent="0.2">
      <c r="B75" s="99"/>
      <c r="D75" s="98"/>
      <c r="E75" s="98"/>
      <c r="I75" s="98"/>
    </row>
    <row r="76" spans="2:9" x14ac:dyDescent="0.2">
      <c r="B76" s="99"/>
      <c r="D76" s="98"/>
      <c r="E76" s="98"/>
      <c r="I76" s="98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8" orientation="landscape" r:id="rId1"/>
  <rowBreaks count="1" manualBreakCount="1">
    <brk id="1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I42"/>
  <sheetViews>
    <sheetView topLeftCell="A7" workbookViewId="0">
      <selection activeCell="K40" sqref="K40"/>
    </sheetView>
  </sheetViews>
  <sheetFormatPr baseColWidth="10" defaultColWidth="10.85546875" defaultRowHeight="12.75" x14ac:dyDescent="0.2"/>
  <cols>
    <col min="1" max="1" width="4.42578125" style="62" customWidth="1"/>
    <col min="2" max="5" width="10.85546875" style="62"/>
    <col min="6" max="7" width="16.7109375" style="62" customWidth="1"/>
    <col min="8" max="8" width="13" style="62" bestFit="1" customWidth="1"/>
    <col min="9" max="9" width="12.28515625" style="62" bestFit="1" customWidth="1"/>
    <col min="10" max="16384" width="10.85546875" style="62"/>
  </cols>
  <sheetData>
    <row r="1" spans="1:9" ht="15.75" x14ac:dyDescent="0.25">
      <c r="A1" s="1" t="s">
        <v>0</v>
      </c>
    </row>
    <row r="2" spans="1:9" ht="15.75" x14ac:dyDescent="0.25">
      <c r="A2" s="1" t="s">
        <v>31</v>
      </c>
    </row>
    <row r="4" spans="1:9" x14ac:dyDescent="0.2">
      <c r="A4" s="62" t="s">
        <v>74</v>
      </c>
      <c r="G4" s="63">
        <f>SUM(F17+0)</f>
        <v>9071535</v>
      </c>
    </row>
    <row r="5" spans="1:9" x14ac:dyDescent="0.2">
      <c r="B5" s="62" t="s">
        <v>1</v>
      </c>
      <c r="G5" s="63">
        <f>SUM(F17+(-F16))</f>
        <v>8180355</v>
      </c>
    </row>
    <row r="6" spans="1:9" x14ac:dyDescent="0.2">
      <c r="B6" s="62" t="s">
        <v>2</v>
      </c>
      <c r="G6" s="64">
        <f>PRODUCT(G5,1/G4)</f>
        <v>0.90176083760907066</v>
      </c>
    </row>
    <row r="8" spans="1:9" x14ac:dyDescent="0.2">
      <c r="A8" s="5" t="s">
        <v>3</v>
      </c>
    </row>
    <row r="9" spans="1:9" x14ac:dyDescent="0.2">
      <c r="F9" s="40" t="s">
        <v>29</v>
      </c>
      <c r="G9" s="40" t="s">
        <v>30</v>
      </c>
    </row>
    <row r="10" spans="1:9" x14ac:dyDescent="0.2">
      <c r="B10" s="73" t="s">
        <v>4</v>
      </c>
      <c r="C10" s="74"/>
      <c r="D10" s="74"/>
      <c r="E10" s="75"/>
      <c r="F10" s="83">
        <f>'SAL-Übersicht'!V5</f>
        <v>216000</v>
      </c>
      <c r="G10" s="84">
        <f>PRODUCT(F10,1/F17)</f>
        <v>2.3810744267645994E-2</v>
      </c>
      <c r="H10" s="82"/>
      <c r="I10" s="85"/>
    </row>
    <row r="11" spans="1:9" x14ac:dyDescent="0.2">
      <c r="B11" s="73" t="s">
        <v>5</v>
      </c>
      <c r="C11" s="74"/>
      <c r="D11" s="74"/>
      <c r="E11" s="75"/>
      <c r="F11" s="83">
        <f>'SAL-Übersicht'!V6</f>
        <v>28100</v>
      </c>
      <c r="G11" s="84">
        <f>PRODUCT(F11,1/F17)</f>
        <v>3.0976014533372798E-3</v>
      </c>
      <c r="H11" s="82"/>
      <c r="I11" s="85"/>
    </row>
    <row r="12" spans="1:9" x14ac:dyDescent="0.2">
      <c r="B12" s="73" t="s">
        <v>32</v>
      </c>
      <c r="C12" s="74"/>
      <c r="D12" s="74"/>
      <c r="E12" s="75"/>
      <c r="F12" s="83">
        <f>'SAL-Übersicht'!V7</f>
        <v>914721</v>
      </c>
      <c r="G12" s="84">
        <f>PRODUCT(F12,1/F17)</f>
        <v>0.10083420281132136</v>
      </c>
      <c r="H12" s="82"/>
      <c r="I12" s="85"/>
    </row>
    <row r="13" spans="1:9" x14ac:dyDescent="0.2">
      <c r="B13" s="73" t="s">
        <v>57</v>
      </c>
      <c r="C13" s="74"/>
      <c r="D13" s="74"/>
      <c r="E13" s="75"/>
      <c r="F13" s="83">
        <f>'SAL-Übersicht'!V8</f>
        <v>1562190</v>
      </c>
      <c r="G13" s="84">
        <f>PRODUCT(F13,1/F17)</f>
        <v>0.17220790086793469</v>
      </c>
      <c r="H13" s="82"/>
      <c r="I13" s="85"/>
    </row>
    <row r="14" spans="1:9" x14ac:dyDescent="0.2">
      <c r="B14" s="73" t="s">
        <v>56</v>
      </c>
      <c r="C14" s="74"/>
      <c r="D14" s="74"/>
      <c r="E14" s="75"/>
      <c r="F14" s="83">
        <f>'SAL-Übersicht'!V9</f>
        <v>4209000</v>
      </c>
      <c r="G14" s="84">
        <f>PRODUCT(F14,1/F17)</f>
        <v>0.46397880843760181</v>
      </c>
      <c r="H14" s="82"/>
      <c r="I14" s="85"/>
    </row>
    <row r="15" spans="1:9" x14ac:dyDescent="0.2">
      <c r="B15" s="73" t="s">
        <v>10</v>
      </c>
      <c r="C15" s="74"/>
      <c r="D15" s="74"/>
      <c r="E15" s="75"/>
      <c r="F15" s="83">
        <f>'SAL-Übersicht'!V10</f>
        <v>1250344</v>
      </c>
      <c r="G15" s="84">
        <f>PRODUCT(F15,1/F17)</f>
        <v>0.13783157977122945</v>
      </c>
      <c r="H15" s="82"/>
      <c r="I15" s="85"/>
    </row>
    <row r="16" spans="1:9" x14ac:dyDescent="0.2">
      <c r="B16" s="73" t="s">
        <v>11</v>
      </c>
      <c r="C16" s="74"/>
      <c r="D16" s="74"/>
      <c r="E16" s="75"/>
      <c r="F16" s="83">
        <f>'SAL-Übersicht'!V12</f>
        <v>891180</v>
      </c>
      <c r="G16" s="84">
        <f>PRODUCT(F16,1/F17)</f>
        <v>9.8239162390929433E-2</v>
      </c>
      <c r="H16" s="82"/>
      <c r="I16" s="85"/>
    </row>
    <row r="17" spans="1:9" x14ac:dyDescent="0.2">
      <c r="B17" s="68"/>
      <c r="C17" s="69"/>
      <c r="D17" s="69"/>
      <c r="E17" s="69" t="s">
        <v>28</v>
      </c>
      <c r="F17" s="86">
        <f>SUM(F10:F16)</f>
        <v>9071535</v>
      </c>
      <c r="G17" s="87">
        <f>SUM(G10:G16)</f>
        <v>1</v>
      </c>
      <c r="I17" s="85"/>
    </row>
    <row r="19" spans="1:9" x14ac:dyDescent="0.2">
      <c r="A19" s="5" t="s">
        <v>86</v>
      </c>
    </row>
    <row r="40" spans="2:3" ht="27" customHeight="1" x14ac:dyDescent="0.2"/>
    <row r="41" spans="2:3" x14ac:dyDescent="0.2">
      <c r="B41" s="79" t="s">
        <v>71</v>
      </c>
      <c r="C41" s="80">
        <v>44271</v>
      </c>
    </row>
    <row r="42" spans="2:3" x14ac:dyDescent="0.2">
      <c r="C42" s="81" t="s">
        <v>77</v>
      </c>
    </row>
  </sheetData>
  <phoneticPr fontId="4" type="noConversion"/>
  <pageMargins left="0.78740157480314965" right="0.78740157480314965" top="1.1811023622047245" bottom="0.98425196850393704" header="0.51181102362204722" footer="0.51181102362204722"/>
  <pageSetup paperSize="9" scale="95" orientation="portrait" r:id="rId1"/>
  <headerFooter alignWithMargins="0">
    <oddHeader>&amp;L&amp;G</oddHeader>
    <oddFooter>&amp;L&amp;5&amp;Z&amp;F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28"/>
  <sheetViews>
    <sheetView topLeftCell="E1" workbookViewId="0">
      <selection activeCell="O13" sqref="O13"/>
    </sheetView>
  </sheetViews>
  <sheetFormatPr baseColWidth="10" defaultRowHeight="12.75" x14ac:dyDescent="0.2"/>
  <cols>
    <col min="1" max="1" width="13.7109375" customWidth="1"/>
    <col min="2" max="22" width="8.7109375" customWidth="1"/>
    <col min="23" max="23" width="1.85546875" customWidth="1"/>
  </cols>
  <sheetData>
    <row r="1" spans="1:24" x14ac:dyDescent="0.2">
      <c r="A1" s="5" t="s">
        <v>46</v>
      </c>
    </row>
    <row r="2" spans="1:24" x14ac:dyDescent="0.2">
      <c r="A2" s="5" t="s">
        <v>78</v>
      </c>
    </row>
    <row r="3" spans="1:24" x14ac:dyDescent="0.2">
      <c r="J3" s="18" t="s">
        <v>52</v>
      </c>
      <c r="L3" s="17"/>
      <c r="V3" s="20"/>
    </row>
    <row r="4" spans="1:24" s="6" customFormat="1" ht="11.25" x14ac:dyDescent="0.2">
      <c r="A4" s="7"/>
      <c r="B4" s="9">
        <v>2000</v>
      </c>
      <c r="C4" s="9">
        <v>2002</v>
      </c>
      <c r="D4" s="7">
        <v>2003</v>
      </c>
      <c r="E4" s="7">
        <v>2004</v>
      </c>
      <c r="F4" s="7">
        <v>2005</v>
      </c>
      <c r="G4" s="7">
        <v>2006</v>
      </c>
      <c r="H4" s="7">
        <v>2007</v>
      </c>
      <c r="I4" s="7">
        <v>2008</v>
      </c>
      <c r="J4" s="7">
        <v>2009</v>
      </c>
      <c r="K4" s="7">
        <v>2010</v>
      </c>
      <c r="L4" s="14">
        <v>2011</v>
      </c>
      <c r="M4" s="7">
        <v>2012</v>
      </c>
      <c r="N4" s="7">
        <v>2013</v>
      </c>
      <c r="O4" s="7">
        <v>2014</v>
      </c>
      <c r="P4" s="7">
        <v>2015</v>
      </c>
      <c r="Q4" s="7">
        <v>2016</v>
      </c>
      <c r="R4" s="7">
        <v>2017</v>
      </c>
      <c r="S4" s="54" t="s">
        <v>72</v>
      </c>
      <c r="T4" s="54">
        <v>2020</v>
      </c>
      <c r="U4" s="54">
        <v>2021</v>
      </c>
      <c r="V4" s="43" t="s">
        <v>53</v>
      </c>
    </row>
    <row r="5" spans="1:24" s="6" customFormat="1" ht="15" customHeight="1" x14ac:dyDescent="0.2">
      <c r="A5" s="6" t="s">
        <v>47</v>
      </c>
      <c r="B5" s="10">
        <v>48900</v>
      </c>
      <c r="C5" s="10">
        <v>54700</v>
      </c>
      <c r="D5" s="11"/>
      <c r="E5" s="11">
        <v>14300</v>
      </c>
      <c r="F5" s="11">
        <v>22500</v>
      </c>
      <c r="G5" s="11">
        <v>9700</v>
      </c>
      <c r="H5" s="11"/>
      <c r="I5" s="11">
        <v>52600</v>
      </c>
      <c r="J5" s="11">
        <v>13300</v>
      </c>
      <c r="K5" s="11"/>
      <c r="L5" s="15"/>
      <c r="M5" s="11"/>
      <c r="N5" s="11"/>
      <c r="O5" s="11"/>
      <c r="P5" s="11"/>
      <c r="Q5" s="11"/>
      <c r="R5" s="11"/>
      <c r="S5" s="11"/>
      <c r="T5" s="11"/>
      <c r="U5" s="11"/>
      <c r="V5" s="31">
        <f>SUM(B5:U5)</f>
        <v>216000</v>
      </c>
      <c r="X5" s="26" t="s">
        <v>47</v>
      </c>
    </row>
    <row r="6" spans="1:24" s="6" customFormat="1" ht="15" customHeight="1" x14ac:dyDescent="0.2">
      <c r="A6" s="6" t="s">
        <v>5</v>
      </c>
      <c r="B6" s="10"/>
      <c r="C6" s="10"/>
      <c r="D6" s="11"/>
      <c r="E6" s="11"/>
      <c r="F6" s="11">
        <v>8500</v>
      </c>
      <c r="G6" s="11"/>
      <c r="H6" s="11"/>
      <c r="I6" s="11">
        <v>19600</v>
      </c>
      <c r="J6" s="11"/>
      <c r="K6" s="11"/>
      <c r="L6" s="15"/>
      <c r="M6" s="11"/>
      <c r="N6" s="11"/>
      <c r="O6" s="11"/>
      <c r="P6" s="11"/>
      <c r="Q6" s="11"/>
      <c r="R6" s="11"/>
      <c r="S6" s="11"/>
      <c r="T6" s="11"/>
      <c r="U6" s="11"/>
      <c r="V6" s="31">
        <f>SUM(B6:U6)</f>
        <v>28100</v>
      </c>
      <c r="X6" s="26" t="s">
        <v>5</v>
      </c>
    </row>
    <row r="7" spans="1:24" s="6" customFormat="1" ht="15" customHeight="1" x14ac:dyDescent="0.2">
      <c r="A7" s="6" t="s">
        <v>48</v>
      </c>
      <c r="B7" s="10">
        <v>2300</v>
      </c>
      <c r="C7" s="10">
        <v>98700</v>
      </c>
      <c r="D7" s="11">
        <v>115000</v>
      </c>
      <c r="E7" s="11"/>
      <c r="F7" s="11">
        <v>234000</v>
      </c>
      <c r="G7" s="11">
        <v>23000</v>
      </c>
      <c r="H7" s="11"/>
      <c r="I7" s="11">
        <v>279000</v>
      </c>
      <c r="J7" s="11">
        <v>113500</v>
      </c>
      <c r="K7" s="11"/>
      <c r="L7" s="15"/>
      <c r="M7" s="11">
        <v>23474</v>
      </c>
      <c r="N7" s="11">
        <v>25747</v>
      </c>
      <c r="O7" s="11"/>
      <c r="P7" s="11"/>
      <c r="Q7" s="11"/>
      <c r="R7" s="11"/>
      <c r="S7" s="11"/>
      <c r="T7" s="11"/>
      <c r="U7" s="11"/>
      <c r="V7" s="31">
        <f t="shared" ref="V7:V9" si="0">SUM(B7:U7)</f>
        <v>914721</v>
      </c>
      <c r="X7" s="26" t="s">
        <v>48</v>
      </c>
    </row>
    <row r="8" spans="1:24" s="6" customFormat="1" ht="15" customHeight="1" x14ac:dyDescent="0.2">
      <c r="A8" s="6" t="s">
        <v>54</v>
      </c>
      <c r="B8" s="10"/>
      <c r="C8" s="10"/>
      <c r="D8" s="11">
        <v>128500</v>
      </c>
      <c r="E8" s="11">
        <v>58700</v>
      </c>
      <c r="F8" s="11">
        <v>180000</v>
      </c>
      <c r="G8" s="11">
        <v>260000</v>
      </c>
      <c r="H8" s="11"/>
      <c r="I8" s="11">
        <v>161600</v>
      </c>
      <c r="J8" s="11">
        <v>300000</v>
      </c>
      <c r="K8" s="11">
        <v>390000</v>
      </c>
      <c r="L8" s="15"/>
      <c r="M8" s="11"/>
      <c r="N8" s="11"/>
      <c r="O8" s="11"/>
      <c r="P8" s="11">
        <v>83390</v>
      </c>
      <c r="Q8" s="11"/>
      <c r="R8" s="11"/>
      <c r="S8" s="11"/>
      <c r="T8" s="57" t="s">
        <v>80</v>
      </c>
      <c r="U8" s="11"/>
      <c r="V8" s="31">
        <f t="shared" si="0"/>
        <v>1562190</v>
      </c>
      <c r="X8" s="26" t="s">
        <v>54</v>
      </c>
    </row>
    <row r="9" spans="1:24" s="6" customFormat="1" ht="15" customHeight="1" x14ac:dyDescent="0.2">
      <c r="A9" s="6" t="s">
        <v>55</v>
      </c>
      <c r="B9" s="10"/>
      <c r="C9" s="10"/>
      <c r="D9" s="11"/>
      <c r="E9" s="11"/>
      <c r="F9" s="11"/>
      <c r="G9" s="11"/>
      <c r="H9" s="11"/>
      <c r="I9" s="11"/>
      <c r="J9" s="11">
        <v>1125000</v>
      </c>
      <c r="K9" s="11">
        <v>3084000</v>
      </c>
      <c r="L9" s="15"/>
      <c r="M9" s="11"/>
      <c r="N9" s="11"/>
      <c r="O9" s="11"/>
      <c r="P9" s="11"/>
      <c r="Q9" s="11"/>
      <c r="R9" s="11"/>
      <c r="S9" s="11"/>
      <c r="T9" s="11"/>
      <c r="U9" s="11"/>
      <c r="V9" s="31">
        <f t="shared" si="0"/>
        <v>4209000</v>
      </c>
      <c r="X9" s="26" t="s">
        <v>55</v>
      </c>
    </row>
    <row r="10" spans="1:24" s="6" customFormat="1" ht="15" customHeight="1" x14ac:dyDescent="0.2">
      <c r="A10" s="7" t="s">
        <v>49</v>
      </c>
      <c r="B10" s="12"/>
      <c r="C10" s="12">
        <v>46600</v>
      </c>
      <c r="D10" s="13"/>
      <c r="E10" s="13">
        <v>27000</v>
      </c>
      <c r="F10" s="13">
        <v>19000</v>
      </c>
      <c r="G10" s="13">
        <v>144800</v>
      </c>
      <c r="H10" s="13">
        <v>48000</v>
      </c>
      <c r="I10" s="13">
        <v>359000</v>
      </c>
      <c r="J10" s="13">
        <v>198000</v>
      </c>
      <c r="K10" s="13"/>
      <c r="L10" s="16">
        <v>118410</v>
      </c>
      <c r="M10" s="13">
        <v>206176</v>
      </c>
      <c r="N10" s="13">
        <v>37157</v>
      </c>
      <c r="O10" s="13">
        <v>22776</v>
      </c>
      <c r="P10" s="13">
        <v>23425</v>
      </c>
      <c r="Q10" s="13"/>
      <c r="R10" s="13"/>
      <c r="S10" s="13"/>
      <c r="T10" s="13"/>
      <c r="U10" s="13"/>
      <c r="V10" s="32">
        <f>SUM(B10:U10)</f>
        <v>1250344</v>
      </c>
      <c r="X10" s="27" t="s">
        <v>49</v>
      </c>
    </row>
    <row r="11" spans="1:24" s="6" customFormat="1" ht="15" customHeight="1" x14ac:dyDescent="0.2">
      <c r="A11" s="8" t="s">
        <v>50</v>
      </c>
      <c r="B11" s="10">
        <f>SUM(B5:B10)</f>
        <v>51200</v>
      </c>
      <c r="C11" s="10">
        <f>SUM(C5:C10)</f>
        <v>200000</v>
      </c>
      <c r="D11" s="11">
        <f t="shared" ref="D11:N11" si="1">SUM(D5:D10)</f>
        <v>243500</v>
      </c>
      <c r="E11" s="11">
        <f t="shared" si="1"/>
        <v>100000</v>
      </c>
      <c r="F11" s="11">
        <f t="shared" si="1"/>
        <v>464000</v>
      </c>
      <c r="G11" s="11">
        <f t="shared" si="1"/>
        <v>437500</v>
      </c>
      <c r="H11" s="11">
        <f t="shared" si="1"/>
        <v>48000</v>
      </c>
      <c r="I11" s="11">
        <f t="shared" si="1"/>
        <v>871800</v>
      </c>
      <c r="J11" s="11">
        <f t="shared" si="1"/>
        <v>1749800</v>
      </c>
      <c r="K11" s="11">
        <f>SUM(K5:K10)</f>
        <v>3474000</v>
      </c>
      <c r="L11" s="15">
        <f t="shared" si="1"/>
        <v>118410</v>
      </c>
      <c r="M11" s="11">
        <f t="shared" si="1"/>
        <v>229650</v>
      </c>
      <c r="N11" s="11">
        <f t="shared" si="1"/>
        <v>62904</v>
      </c>
      <c r="O11" s="11">
        <f t="shared" ref="O11:Q11" si="2">SUM(O5:O10)</f>
        <v>22776</v>
      </c>
      <c r="P11" s="11">
        <f t="shared" si="2"/>
        <v>106815</v>
      </c>
      <c r="Q11" s="11">
        <f t="shared" si="2"/>
        <v>0</v>
      </c>
      <c r="R11" s="11">
        <f t="shared" ref="R11" si="3">SUM(R5:R10)</f>
        <v>0</v>
      </c>
      <c r="S11" s="11">
        <f>SUM(S5:S10)</f>
        <v>0</v>
      </c>
      <c r="T11" s="11">
        <f>SUM(T5:T10)</f>
        <v>0</v>
      </c>
      <c r="U11" s="11">
        <f>SUM(U5:U10)</f>
        <v>0</v>
      </c>
      <c r="V11" s="31">
        <f>SUM(B11:U11)</f>
        <v>8180355</v>
      </c>
      <c r="X11" s="28" t="s">
        <v>50</v>
      </c>
    </row>
    <row r="12" spans="1:24" s="6" customFormat="1" ht="15" customHeight="1" x14ac:dyDescent="0.2">
      <c r="A12" s="25" t="s">
        <v>11</v>
      </c>
      <c r="B12" s="12">
        <f>B13-B11</f>
        <v>0</v>
      </c>
      <c r="C12" s="12">
        <f>C13-C11</f>
        <v>0</v>
      </c>
      <c r="D12" s="13">
        <f t="shared" ref="D12:N12" si="4">D13-D11</f>
        <v>0</v>
      </c>
      <c r="E12" s="13">
        <f t="shared" si="4"/>
        <v>0</v>
      </c>
      <c r="F12" s="13">
        <f t="shared" si="4"/>
        <v>0</v>
      </c>
      <c r="G12" s="13">
        <f t="shared" si="4"/>
        <v>32500</v>
      </c>
      <c r="H12" s="13">
        <f t="shared" si="4"/>
        <v>0</v>
      </c>
      <c r="I12" s="13">
        <f t="shared" si="4"/>
        <v>3200</v>
      </c>
      <c r="J12" s="13">
        <f t="shared" si="4"/>
        <v>14200</v>
      </c>
      <c r="K12" s="13">
        <f t="shared" si="4"/>
        <v>31000</v>
      </c>
      <c r="L12" s="16">
        <f t="shared" si="4"/>
        <v>0</v>
      </c>
      <c r="M12" s="13">
        <f t="shared" si="4"/>
        <v>0</v>
      </c>
      <c r="N12" s="13">
        <f t="shared" si="4"/>
        <v>96</v>
      </c>
      <c r="O12" s="13">
        <f t="shared" ref="O12:Q12" si="5">O13-O11</f>
        <v>9174</v>
      </c>
      <c r="P12" s="13">
        <f t="shared" si="5"/>
        <v>10</v>
      </c>
      <c r="Q12" s="13">
        <f t="shared" si="5"/>
        <v>0</v>
      </c>
      <c r="R12" s="13">
        <f t="shared" ref="R12" si="6">R13-R11</f>
        <v>0</v>
      </c>
      <c r="S12" s="13">
        <f>S13-S11</f>
        <v>0</v>
      </c>
      <c r="T12" s="13">
        <f>T13-T11</f>
        <v>801000</v>
      </c>
      <c r="U12" s="13">
        <f>U13-U11</f>
        <v>0</v>
      </c>
      <c r="V12" s="31">
        <f>SUM(B12:U12)</f>
        <v>891180</v>
      </c>
      <c r="X12" s="29" t="s">
        <v>11</v>
      </c>
    </row>
    <row r="13" spans="1:24" s="6" customFormat="1" ht="15" customHeight="1" x14ac:dyDescent="0.2">
      <c r="A13" s="8" t="s">
        <v>51</v>
      </c>
      <c r="B13" s="10">
        <v>51200</v>
      </c>
      <c r="C13" s="10">
        <v>200000</v>
      </c>
      <c r="D13" s="11">
        <v>243500</v>
      </c>
      <c r="E13" s="11">
        <v>100000</v>
      </c>
      <c r="F13" s="11">
        <v>464000</v>
      </c>
      <c r="G13" s="11">
        <v>470000</v>
      </c>
      <c r="H13" s="11">
        <v>48000</v>
      </c>
      <c r="I13" s="11">
        <v>875000</v>
      </c>
      <c r="J13" s="11">
        <v>1764000</v>
      </c>
      <c r="K13" s="11">
        <v>3505000</v>
      </c>
      <c r="L13" s="15">
        <v>118410</v>
      </c>
      <c r="M13" s="11">
        <v>229650</v>
      </c>
      <c r="N13" s="11">
        <v>63000</v>
      </c>
      <c r="O13" s="11">
        <v>31950</v>
      </c>
      <c r="P13" s="11">
        <v>106825</v>
      </c>
      <c r="Q13" s="11">
        <v>0</v>
      </c>
      <c r="R13" s="11">
        <v>0</v>
      </c>
      <c r="S13" s="11">
        <v>0</v>
      </c>
      <c r="T13" s="11">
        <v>801000</v>
      </c>
      <c r="U13" s="11">
        <v>0</v>
      </c>
      <c r="V13" s="33">
        <f>SUM(B13:U13)</f>
        <v>9071535</v>
      </c>
      <c r="X13" s="28" t="s">
        <v>51</v>
      </c>
    </row>
    <row r="14" spans="1:24" ht="1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8">
        <f>SUM(V5:V10)-V11</f>
        <v>0</v>
      </c>
      <c r="W14" s="59"/>
      <c r="X14" s="60" t="s">
        <v>81</v>
      </c>
    </row>
    <row r="15" spans="1:24" x14ac:dyDescent="0.2">
      <c r="B15" s="4"/>
      <c r="C15" s="4"/>
      <c r="D15" s="4"/>
      <c r="E15" s="4"/>
      <c r="F15" s="4"/>
      <c r="G15" s="4"/>
      <c r="H15" s="4"/>
      <c r="I15" s="4"/>
      <c r="J15" s="4"/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58">
        <f>+V13-V12-V11</f>
        <v>0</v>
      </c>
      <c r="W15" s="59"/>
      <c r="X15" s="60" t="s">
        <v>81</v>
      </c>
    </row>
    <row r="16" spans="1:24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2">
      <c r="B17" s="4"/>
      <c r="C17" s="4"/>
      <c r="D17" s="4"/>
      <c r="E17" s="4"/>
      <c r="F17" s="4"/>
      <c r="G17" s="4"/>
      <c r="H17" s="4"/>
      <c r="I17" s="4"/>
      <c r="J17" s="11"/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5"/>
  <sheetViews>
    <sheetView topLeftCell="A25" zoomScale="75" zoomScaleNormal="75" workbookViewId="0">
      <selection activeCell="F59" sqref="F59"/>
    </sheetView>
  </sheetViews>
  <sheetFormatPr baseColWidth="10" defaultColWidth="10.85546875" defaultRowHeight="12.75" x14ac:dyDescent="0.2"/>
  <cols>
    <col min="1" max="1" width="15.5703125" style="96" customWidth="1"/>
    <col min="2" max="2" width="20.28515625" style="96" bestFit="1" customWidth="1"/>
    <col min="3" max="8" width="20.7109375" style="96" customWidth="1"/>
    <col min="9" max="10" width="10.85546875" style="96"/>
    <col min="11" max="11" width="11.42578125" style="96" customWidth="1"/>
    <col min="12" max="16384" width="10.85546875" style="96"/>
  </cols>
  <sheetData>
    <row r="1" spans="2:19" x14ac:dyDescent="0.2">
      <c r="D1" s="100"/>
    </row>
    <row r="2" spans="2:19" ht="25.5" x14ac:dyDescent="0.2">
      <c r="B2" s="139" t="s">
        <v>96</v>
      </c>
      <c r="C2" s="137" t="s">
        <v>47</v>
      </c>
      <c r="D2" s="137" t="s">
        <v>5</v>
      </c>
      <c r="E2" s="138" t="s">
        <v>95</v>
      </c>
      <c r="F2" s="137" t="s">
        <v>61</v>
      </c>
      <c r="G2" s="137" t="s">
        <v>93</v>
      </c>
      <c r="H2" s="137" t="s">
        <v>92</v>
      </c>
      <c r="I2" s="136" t="s">
        <v>53</v>
      </c>
      <c r="J2" s="96" t="s">
        <v>100</v>
      </c>
      <c r="M2" s="137"/>
      <c r="N2" s="137"/>
      <c r="O2" s="138"/>
      <c r="Q2" s="138"/>
      <c r="R2" s="138"/>
      <c r="S2" s="138"/>
    </row>
    <row r="3" spans="2:19" x14ac:dyDescent="0.2">
      <c r="C3" s="135">
        <f>SAL!$F$10</f>
        <v>216000</v>
      </c>
      <c r="D3" s="135">
        <f>SAL!$F$11</f>
        <v>28100</v>
      </c>
      <c r="E3" s="135">
        <f>SAL!$F$12</f>
        <v>914721</v>
      </c>
      <c r="F3" s="135">
        <f>SAL!$F$13</f>
        <v>1562190</v>
      </c>
      <c r="G3" s="135">
        <f>SAL!$F$14</f>
        <v>4209000</v>
      </c>
      <c r="H3" s="135">
        <f>SAL!$F$15</f>
        <v>1250344</v>
      </c>
      <c r="I3" s="134">
        <f>SUM(C3:H3)</f>
        <v>8180355</v>
      </c>
      <c r="J3" s="135">
        <f>SUM(SAL!F10:F15)-I3</f>
        <v>0</v>
      </c>
    </row>
    <row r="4" spans="2:19" x14ac:dyDescent="0.2">
      <c r="C4" s="135"/>
      <c r="D4" s="135"/>
      <c r="E4" s="135"/>
      <c r="F4" s="120"/>
      <c r="G4" s="120"/>
      <c r="H4" s="120"/>
      <c r="I4" s="134"/>
    </row>
    <row r="5" spans="2:19" x14ac:dyDescent="0.2">
      <c r="C5" s="135"/>
      <c r="D5" s="135"/>
      <c r="E5" s="135"/>
      <c r="F5" s="120"/>
      <c r="G5" s="120"/>
      <c r="H5" s="120"/>
      <c r="I5" s="134"/>
    </row>
    <row r="6" spans="2:19" x14ac:dyDescent="0.2">
      <c r="C6" s="135"/>
      <c r="D6" s="135"/>
      <c r="E6" s="135"/>
      <c r="F6" s="120"/>
      <c r="G6" s="120"/>
      <c r="H6" s="120"/>
      <c r="I6" s="134"/>
    </row>
    <row r="7" spans="2:19" x14ac:dyDescent="0.2">
      <c r="C7" s="133"/>
      <c r="D7" s="133"/>
      <c r="E7" s="133"/>
      <c r="F7" s="132"/>
      <c r="G7" s="132"/>
      <c r="H7" s="132"/>
      <c r="I7" s="131"/>
    </row>
    <row r="8" spans="2:19" x14ac:dyDescent="0.2">
      <c r="B8" s="140"/>
      <c r="C8" s="121">
        <f t="shared" ref="C8:D8" si="0">SUM(C3:C7)</f>
        <v>216000</v>
      </c>
      <c r="D8" s="121">
        <f t="shared" si="0"/>
        <v>28100</v>
      </c>
      <c r="E8" s="121">
        <f>SUM(E3:E7)</f>
        <v>914721</v>
      </c>
      <c r="F8" s="121">
        <f t="shared" ref="F8:H8" si="1">SUM(F3:F7)</f>
        <v>1562190</v>
      </c>
      <c r="G8" s="121">
        <f t="shared" si="1"/>
        <v>4209000</v>
      </c>
      <c r="H8" s="121">
        <f t="shared" si="1"/>
        <v>1250344</v>
      </c>
      <c r="I8" s="120">
        <f>SUM(I3:I7)</f>
        <v>8180355</v>
      </c>
    </row>
    <row r="9" spans="2:19" x14ac:dyDescent="0.2">
      <c r="B9" s="140"/>
      <c r="C9" s="128"/>
      <c r="D9" s="122"/>
      <c r="E9" s="128"/>
      <c r="F9" s="128"/>
      <c r="G9" s="128"/>
      <c r="H9" s="130"/>
    </row>
    <row r="10" spans="2:19" x14ac:dyDescent="0.2">
      <c r="B10" s="140"/>
      <c r="C10" s="128"/>
      <c r="D10" s="122"/>
      <c r="E10" s="128"/>
      <c r="F10" s="128"/>
      <c r="G10" s="128"/>
      <c r="H10" s="125"/>
    </row>
    <row r="11" spans="2:19" x14ac:dyDescent="0.2">
      <c r="B11" s="142"/>
      <c r="C11" s="128"/>
      <c r="D11" s="122"/>
      <c r="E11" s="128"/>
      <c r="F11" s="128"/>
      <c r="G11" s="128"/>
      <c r="H11" s="125"/>
    </row>
    <row r="12" spans="2:19" x14ac:dyDescent="0.2">
      <c r="B12" s="140"/>
      <c r="C12" s="126"/>
      <c r="D12" s="122"/>
      <c r="E12" s="126"/>
      <c r="F12" s="126"/>
      <c r="G12" s="126"/>
      <c r="H12" s="125"/>
    </row>
    <row r="13" spans="2:19" x14ac:dyDescent="0.2">
      <c r="B13" s="139"/>
      <c r="C13" s="124"/>
      <c r="D13" s="124"/>
      <c r="E13" s="124"/>
      <c r="F13" s="124"/>
      <c r="G13" s="124"/>
    </row>
    <row r="14" spans="2:19" x14ac:dyDescent="0.2">
      <c r="B14" s="139"/>
      <c r="C14" s="121"/>
      <c r="D14" s="122"/>
      <c r="E14" s="121"/>
      <c r="F14" s="121"/>
      <c r="G14" s="121"/>
      <c r="H14" s="120"/>
    </row>
    <row r="15" spans="2:19" ht="15" x14ac:dyDescent="0.2">
      <c r="C15" s="118"/>
      <c r="D15" s="119"/>
      <c r="E15" s="118"/>
      <c r="F15" s="118"/>
      <c r="G15" s="118"/>
      <c r="H15" s="102"/>
    </row>
    <row r="16" spans="2:19" ht="15" x14ac:dyDescent="0.2">
      <c r="C16" s="118"/>
      <c r="D16" s="119"/>
      <c r="E16" s="118"/>
      <c r="F16" s="118"/>
      <c r="G16" s="118"/>
      <c r="H16" s="102"/>
    </row>
    <row r="17" spans="2:8" ht="15" x14ac:dyDescent="0.2">
      <c r="C17" s="116"/>
      <c r="D17" s="116"/>
      <c r="E17" s="116"/>
      <c r="F17" s="116"/>
      <c r="G17" s="116"/>
    </row>
    <row r="18" spans="2:8" ht="15" x14ac:dyDescent="0.2">
      <c r="C18" s="116"/>
      <c r="D18" s="116"/>
      <c r="E18" s="116"/>
      <c r="F18" s="116"/>
      <c r="G18" s="116"/>
    </row>
    <row r="19" spans="2:8" ht="15" x14ac:dyDescent="0.2">
      <c r="B19" s="103"/>
      <c r="C19" s="116"/>
      <c r="D19" s="117"/>
      <c r="E19" s="116"/>
      <c r="F19" s="116"/>
      <c r="G19" s="116"/>
      <c r="H19" s="103"/>
    </row>
    <row r="20" spans="2:8" x14ac:dyDescent="0.2">
      <c r="B20" s="100"/>
      <c r="D20" s="100"/>
      <c r="H20" s="100"/>
    </row>
    <row r="21" spans="2:8" x14ac:dyDescent="0.2">
      <c r="D21" s="108"/>
      <c r="H21" s="108"/>
    </row>
    <row r="22" spans="2:8" x14ac:dyDescent="0.2">
      <c r="B22" s="143"/>
      <c r="D22" s="114"/>
      <c r="H22" s="115"/>
    </row>
    <row r="23" spans="2:8" x14ac:dyDescent="0.2">
      <c r="B23" s="143"/>
      <c r="D23" s="114"/>
      <c r="H23" s="112"/>
    </row>
    <row r="24" spans="2:8" x14ac:dyDescent="0.2">
      <c r="B24" s="143"/>
      <c r="D24" s="112"/>
      <c r="H24" s="112"/>
    </row>
    <row r="25" spans="2:8" x14ac:dyDescent="0.2">
      <c r="B25" s="103"/>
      <c r="D25" s="104"/>
      <c r="H25" s="102"/>
    </row>
    <row r="26" spans="2:8" x14ac:dyDescent="0.2">
      <c r="D26" s="104"/>
      <c r="H26" s="102"/>
    </row>
    <row r="41" spans="8:16" x14ac:dyDescent="0.2">
      <c r="P41" s="111"/>
    </row>
    <row r="45" spans="8:16" x14ac:dyDescent="0.2">
      <c r="H45" s="110"/>
    </row>
    <row r="49" spans="2:8" x14ac:dyDescent="0.2">
      <c r="B49" s="137"/>
      <c r="D49" s="100"/>
      <c r="E49" s="103"/>
      <c r="H49" s="100"/>
    </row>
    <row r="50" spans="2:8" x14ac:dyDescent="0.2">
      <c r="B50" s="100"/>
      <c r="D50" s="108"/>
      <c r="E50" s="103"/>
      <c r="H50" s="102"/>
    </row>
    <row r="51" spans="2:8" x14ac:dyDescent="0.2">
      <c r="B51" s="102"/>
      <c r="D51" s="103"/>
      <c r="E51" s="103"/>
      <c r="H51" s="103"/>
    </row>
    <row r="52" spans="2:8" x14ac:dyDescent="0.2">
      <c r="B52" s="102"/>
      <c r="D52" s="108"/>
      <c r="E52" s="103"/>
      <c r="H52" s="102"/>
    </row>
    <row r="53" spans="2:8" x14ac:dyDescent="0.2">
      <c r="D53" s="108"/>
      <c r="E53" s="103"/>
      <c r="H53" s="102"/>
    </row>
    <row r="54" spans="2:8" x14ac:dyDescent="0.2">
      <c r="D54" s="100"/>
      <c r="E54" s="100"/>
      <c r="H54" s="100"/>
    </row>
    <row r="55" spans="2:8" x14ac:dyDescent="0.2">
      <c r="D55" s="104"/>
      <c r="E55" s="104"/>
      <c r="H55" s="102"/>
    </row>
    <row r="56" spans="2:8" x14ac:dyDescent="0.2">
      <c r="D56" s="104"/>
      <c r="E56" s="104"/>
      <c r="H56" s="102"/>
    </row>
    <row r="57" spans="2:8" x14ac:dyDescent="0.2">
      <c r="D57" s="104"/>
      <c r="E57" s="104"/>
      <c r="H57" s="102"/>
    </row>
    <row r="58" spans="2:8" x14ac:dyDescent="0.2">
      <c r="D58" s="104"/>
      <c r="E58" s="104"/>
      <c r="H58" s="102"/>
    </row>
    <row r="59" spans="2:8" x14ac:dyDescent="0.2">
      <c r="D59" s="104"/>
      <c r="E59" s="104"/>
      <c r="H59" s="102"/>
    </row>
    <row r="60" spans="2:8" x14ac:dyDescent="0.2">
      <c r="D60" s="107"/>
      <c r="E60" s="106"/>
      <c r="H60" s="100"/>
    </row>
    <row r="61" spans="2:8" x14ac:dyDescent="0.2">
      <c r="D61" s="104"/>
      <c r="H61" s="102"/>
    </row>
    <row r="62" spans="2:8" x14ac:dyDescent="0.2">
      <c r="D62" s="104"/>
      <c r="H62" s="102"/>
    </row>
    <row r="63" spans="2:8" x14ac:dyDescent="0.2">
      <c r="D63" s="104"/>
      <c r="H63" s="102"/>
    </row>
    <row r="64" spans="2:8" x14ac:dyDescent="0.2">
      <c r="D64" s="104"/>
      <c r="H64" s="102"/>
    </row>
    <row r="65" spans="2:8" x14ac:dyDescent="0.2">
      <c r="D65" s="104"/>
      <c r="H65" s="102"/>
    </row>
    <row r="66" spans="2:8" x14ac:dyDescent="0.2">
      <c r="D66" s="104"/>
      <c r="H66" s="102"/>
    </row>
    <row r="67" spans="2:8" x14ac:dyDescent="0.2">
      <c r="D67" s="104"/>
      <c r="H67" s="102"/>
    </row>
    <row r="68" spans="2:8" x14ac:dyDescent="0.2">
      <c r="D68" s="104"/>
      <c r="H68" s="102"/>
    </row>
    <row r="69" spans="2:8" x14ac:dyDescent="0.2">
      <c r="B69" s="103"/>
      <c r="D69" s="104"/>
      <c r="E69" s="103"/>
      <c r="H69" s="102"/>
    </row>
    <row r="70" spans="2:8" x14ac:dyDescent="0.2">
      <c r="B70" s="100"/>
      <c r="D70" s="100"/>
      <c r="E70" s="100"/>
      <c r="H70" s="100"/>
    </row>
    <row r="71" spans="2:8" x14ac:dyDescent="0.2">
      <c r="B71" s="102"/>
      <c r="D71" s="98"/>
      <c r="E71" s="98"/>
      <c r="H71" s="98"/>
    </row>
    <row r="72" spans="2:8" x14ac:dyDescent="0.2">
      <c r="B72" s="102"/>
      <c r="D72" s="98"/>
      <c r="E72" s="98"/>
      <c r="H72" s="98"/>
    </row>
    <row r="73" spans="2:8" x14ac:dyDescent="0.2">
      <c r="B73" s="102"/>
      <c r="D73" s="98"/>
      <c r="E73" s="98"/>
      <c r="H73" s="98"/>
    </row>
    <row r="74" spans="2:8" x14ac:dyDescent="0.2">
      <c r="B74" s="102"/>
      <c r="D74" s="98"/>
      <c r="E74" s="98"/>
      <c r="H74" s="98"/>
    </row>
    <row r="75" spans="2:8" x14ac:dyDescent="0.2">
      <c r="B75" s="102"/>
      <c r="D75" s="98"/>
      <c r="E75" s="98"/>
      <c r="H75" s="98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8" orientation="landscape" r:id="rId1"/>
  <rowBreaks count="1" manualBreakCount="1">
    <brk id="1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3"/>
  <sheetViews>
    <sheetView topLeftCell="A19" zoomScaleNormal="100" workbookViewId="0">
      <selection activeCell="I27" sqref="I27"/>
    </sheetView>
  </sheetViews>
  <sheetFormatPr baseColWidth="10" defaultColWidth="10.85546875" defaultRowHeight="12.75" x14ac:dyDescent="0.2"/>
  <cols>
    <col min="1" max="1" width="4.42578125" style="62" customWidth="1"/>
    <col min="2" max="5" width="10.85546875" style="62"/>
    <col min="6" max="6" width="17.28515625" style="62" customWidth="1"/>
    <col min="7" max="7" width="15.85546875" style="62" bestFit="1" customWidth="1"/>
    <col min="8" max="8" width="12.28515625" style="62" bestFit="1" customWidth="1"/>
    <col min="9" max="16384" width="10.85546875" style="62"/>
  </cols>
  <sheetData>
    <row r="1" spans="1:8" ht="15.75" x14ac:dyDescent="0.25">
      <c r="A1" s="1" t="s">
        <v>0</v>
      </c>
    </row>
    <row r="2" spans="1:8" ht="15.75" x14ac:dyDescent="0.25">
      <c r="A2" s="1" t="s">
        <v>33</v>
      </c>
    </row>
    <row r="4" spans="1:8" x14ac:dyDescent="0.2">
      <c r="A4" s="62" t="s">
        <v>73</v>
      </c>
      <c r="G4" s="63">
        <f>SUM(F18+0)</f>
        <v>56558798.420000002</v>
      </c>
    </row>
    <row r="5" spans="1:8" x14ac:dyDescent="0.2">
      <c r="B5" s="62" t="s">
        <v>1</v>
      </c>
      <c r="G5" s="63">
        <f>SUM(F18+(-F17))</f>
        <v>53464646</v>
      </c>
    </row>
    <row r="6" spans="1:8" x14ac:dyDescent="0.2">
      <c r="B6" s="62" t="s">
        <v>2</v>
      </c>
      <c r="G6" s="64">
        <f>PRODUCT(G5,1/G4)</f>
        <v>0.94529317265506363</v>
      </c>
    </row>
    <row r="8" spans="1:8" x14ac:dyDescent="0.2">
      <c r="A8" s="5" t="s">
        <v>3</v>
      </c>
    </row>
    <row r="9" spans="1:8" x14ac:dyDescent="0.2">
      <c r="F9" s="40" t="s">
        <v>29</v>
      </c>
      <c r="G9" s="40" t="s">
        <v>30</v>
      </c>
    </row>
    <row r="10" spans="1:8" x14ac:dyDescent="0.2">
      <c r="B10" s="149" t="s">
        <v>4</v>
      </c>
      <c r="C10" s="150"/>
      <c r="D10" s="150"/>
      <c r="E10" s="151"/>
      <c r="F10" s="65">
        <f>'Alt-Übersicht'!AG5</f>
        <v>4998650</v>
      </c>
      <c r="G10" s="66">
        <f>PRODUCT(F10,1/F18)</f>
        <v>8.8379706423048862E-2</v>
      </c>
      <c r="H10" s="67"/>
    </row>
    <row r="11" spans="1:8" x14ac:dyDescent="0.2">
      <c r="B11" s="149" t="s">
        <v>5</v>
      </c>
      <c r="C11" s="150"/>
      <c r="D11" s="150"/>
      <c r="E11" s="151"/>
      <c r="F11" s="65">
        <f>'Alt-Übersicht'!AG6</f>
        <v>1164079</v>
      </c>
      <c r="G11" s="66">
        <f>PRODUCT(F11,1/F18)</f>
        <v>2.0581749126911526E-2</v>
      </c>
      <c r="H11" s="67"/>
    </row>
    <row r="12" spans="1:8" x14ac:dyDescent="0.2">
      <c r="B12" s="149" t="s">
        <v>32</v>
      </c>
      <c r="C12" s="150"/>
      <c r="D12" s="150"/>
      <c r="E12" s="151"/>
      <c r="F12" s="65">
        <f>'Alt-Übersicht'!AG7</f>
        <v>24880006</v>
      </c>
      <c r="G12" s="66">
        <f>PRODUCT(F12,1/F18)</f>
        <v>0.43989629721698742</v>
      </c>
      <c r="H12" s="67"/>
    </row>
    <row r="13" spans="1:8" x14ac:dyDescent="0.2">
      <c r="B13" s="149" t="s">
        <v>34</v>
      </c>
      <c r="C13" s="150"/>
      <c r="D13" s="150"/>
      <c r="E13" s="151"/>
      <c r="F13" s="65">
        <f>'Alt-Übersicht'!AG8</f>
        <v>1752535</v>
      </c>
      <c r="G13" s="66">
        <f>PRODUCT(F13,1/F18)</f>
        <v>3.0986071998663225E-2</v>
      </c>
      <c r="H13" s="67"/>
    </row>
    <row r="14" spans="1:8" x14ac:dyDescent="0.2">
      <c r="B14" s="149" t="s">
        <v>61</v>
      </c>
      <c r="C14" s="150"/>
      <c r="D14" s="150"/>
      <c r="E14" s="151"/>
      <c r="F14" s="65">
        <f>'Alt-Übersicht'!AG9</f>
        <v>9284362</v>
      </c>
      <c r="G14" s="66">
        <f>PRODUCT(F14,1/F18)</f>
        <v>0.16415415920004617</v>
      </c>
      <c r="H14" s="67"/>
    </row>
    <row r="15" spans="1:8" x14ac:dyDescent="0.2">
      <c r="B15" s="149" t="s">
        <v>56</v>
      </c>
      <c r="C15" s="150"/>
      <c r="D15" s="150"/>
      <c r="E15" s="151"/>
      <c r="F15" s="65">
        <f>'Alt-Übersicht'!AG10</f>
        <v>6975816</v>
      </c>
      <c r="G15" s="66">
        <f>PRODUCT(F15,1/F18)</f>
        <v>0.12333741513032659</v>
      </c>
      <c r="H15" s="67"/>
    </row>
    <row r="16" spans="1:8" x14ac:dyDescent="0.2">
      <c r="B16" s="149" t="s">
        <v>10</v>
      </c>
      <c r="C16" s="150"/>
      <c r="D16" s="150"/>
      <c r="E16" s="151"/>
      <c r="F16" s="65">
        <f>'Alt-Übersicht'!AG11</f>
        <v>4409198</v>
      </c>
      <c r="G16" s="66">
        <f>PRODUCT(F16,1/F18)</f>
        <v>7.795777355907979E-2</v>
      </c>
      <c r="H16" s="67"/>
    </row>
    <row r="17" spans="1:8" x14ac:dyDescent="0.2">
      <c r="B17" s="149" t="s">
        <v>11</v>
      </c>
      <c r="C17" s="150"/>
      <c r="D17" s="150"/>
      <c r="E17" s="151"/>
      <c r="F17" s="65">
        <f>'Alt-Übersicht'!AG13</f>
        <v>3094152.42</v>
      </c>
      <c r="G17" s="66">
        <f>PRODUCT(F17,1/F18)</f>
        <v>5.4706827344936371E-2</v>
      </c>
      <c r="H17" s="67"/>
    </row>
    <row r="18" spans="1:8" x14ac:dyDescent="0.2">
      <c r="B18" s="68"/>
      <c r="C18" s="69"/>
      <c r="D18" s="69"/>
      <c r="E18" s="69" t="s">
        <v>28</v>
      </c>
      <c r="F18" s="70">
        <f>SUM(F10:F17)</f>
        <v>56558798.420000002</v>
      </c>
      <c r="G18" s="71">
        <f>SUM(G10:G17)</f>
        <v>0.99999999999999989</v>
      </c>
    </row>
    <row r="20" spans="1:8" x14ac:dyDescent="0.2">
      <c r="A20" s="5" t="s">
        <v>35</v>
      </c>
      <c r="F20" s="72"/>
      <c r="G20" s="72"/>
    </row>
    <row r="21" spans="1:8" x14ac:dyDescent="0.2">
      <c r="F21" s="41" t="s">
        <v>87</v>
      </c>
      <c r="G21" s="41" t="s">
        <v>76</v>
      </c>
    </row>
    <row r="22" spans="1:8" x14ac:dyDescent="0.2">
      <c r="B22" s="73" t="s">
        <v>42</v>
      </c>
      <c r="C22" s="74"/>
      <c r="D22" s="74"/>
      <c r="E22" s="75"/>
      <c r="F22" s="76">
        <v>81</v>
      </c>
      <c r="G22" s="147">
        <v>0</v>
      </c>
    </row>
    <row r="23" spans="1:8" x14ac:dyDescent="0.2">
      <c r="B23" s="73" t="s">
        <v>36</v>
      </c>
      <c r="C23" s="74"/>
      <c r="D23" s="74"/>
      <c r="E23" s="75"/>
      <c r="F23" s="76">
        <v>7</v>
      </c>
      <c r="G23" s="147">
        <v>0</v>
      </c>
    </row>
    <row r="24" spans="1:8" x14ac:dyDescent="0.2">
      <c r="B24" s="73" t="s">
        <v>37</v>
      </c>
      <c r="C24" s="74"/>
      <c r="D24" s="74"/>
      <c r="E24" s="75"/>
      <c r="F24" s="76">
        <v>19</v>
      </c>
      <c r="G24" s="147">
        <v>0</v>
      </c>
    </row>
    <row r="25" spans="1:8" x14ac:dyDescent="0.2">
      <c r="B25" s="73" t="s">
        <v>40</v>
      </c>
      <c r="C25" s="74"/>
      <c r="D25" s="74"/>
      <c r="E25" s="75"/>
      <c r="F25" s="76">
        <v>17</v>
      </c>
      <c r="G25" s="147">
        <v>0</v>
      </c>
    </row>
    <row r="26" spans="1:8" x14ac:dyDescent="0.2">
      <c r="B26" s="73" t="s">
        <v>38</v>
      </c>
      <c r="C26" s="74"/>
      <c r="D26" s="74"/>
      <c r="E26" s="75"/>
      <c r="F26" s="76">
        <v>12</v>
      </c>
      <c r="G26" s="147">
        <v>0</v>
      </c>
    </row>
    <row r="27" spans="1:8" x14ac:dyDescent="0.2">
      <c r="B27" s="73" t="s">
        <v>39</v>
      </c>
      <c r="C27" s="74"/>
      <c r="D27" s="74"/>
      <c r="E27" s="75"/>
      <c r="F27" s="76">
        <v>320</v>
      </c>
      <c r="G27" s="147">
        <v>1</v>
      </c>
    </row>
    <row r="28" spans="1:8" x14ac:dyDescent="0.2">
      <c r="B28" s="73" t="s">
        <v>41</v>
      </c>
      <c r="C28" s="74"/>
      <c r="D28" s="74"/>
      <c r="E28" s="75"/>
      <c r="F28" s="76">
        <v>166</v>
      </c>
      <c r="G28" s="147">
        <v>4</v>
      </c>
    </row>
    <row r="29" spans="1:8" x14ac:dyDescent="0.2">
      <c r="B29" s="68"/>
      <c r="C29" s="69"/>
      <c r="D29" s="69"/>
      <c r="E29" s="77" t="s">
        <v>28</v>
      </c>
      <c r="F29" s="78">
        <f>SUM(F22:F28)</f>
        <v>622</v>
      </c>
      <c r="G29" s="148">
        <f>SUM(G22:G28)</f>
        <v>5</v>
      </c>
    </row>
    <row r="31" spans="1:8" x14ac:dyDescent="0.2">
      <c r="A31" s="5" t="s">
        <v>86</v>
      </c>
    </row>
    <row r="52" spans="2:3" x14ac:dyDescent="0.2">
      <c r="B52" s="79" t="s">
        <v>71</v>
      </c>
      <c r="C52" s="80">
        <v>44274</v>
      </c>
    </row>
    <row r="53" spans="2:3" x14ac:dyDescent="0.2">
      <c r="C53" s="81" t="s">
        <v>77</v>
      </c>
    </row>
  </sheetData>
  <mergeCells count="8">
    <mergeCell ref="B16:E16"/>
    <mergeCell ref="B17:E17"/>
    <mergeCell ref="B10:E10"/>
    <mergeCell ref="B11:E11"/>
    <mergeCell ref="B12:E12"/>
    <mergeCell ref="B13:E13"/>
    <mergeCell ref="B14:E14"/>
    <mergeCell ref="B15:E15"/>
  </mergeCells>
  <phoneticPr fontId="4" type="noConversion"/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Header>&amp;L&amp;G</oddHeader>
    <oddFooter>&amp;L&amp;5&amp;Z&amp;F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I29"/>
  <sheetViews>
    <sheetView workbookViewId="0">
      <pane xSplit="1" ySplit="3" topLeftCell="U4" activePane="bottomRight" state="frozen"/>
      <selection activeCell="H32" sqref="H32"/>
      <selection pane="topRight" activeCell="H32" sqref="H32"/>
      <selection pane="bottomLeft" activeCell="H32" sqref="H32"/>
      <selection pane="bottomRight" activeCell="AI17" sqref="AI17"/>
    </sheetView>
  </sheetViews>
  <sheetFormatPr baseColWidth="10" defaultRowHeight="12.75" x14ac:dyDescent="0.2"/>
  <cols>
    <col min="1" max="1" width="13.7109375" customWidth="1"/>
    <col min="2" max="33" width="8.7109375" customWidth="1"/>
    <col min="34" max="34" width="1.28515625" customWidth="1"/>
  </cols>
  <sheetData>
    <row r="1" spans="1:35" x14ac:dyDescent="0.2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5" x14ac:dyDescent="0.2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35" x14ac:dyDescent="0.2">
      <c r="L3" s="20"/>
      <c r="P3" s="18"/>
      <c r="R3" s="17"/>
      <c r="V3" s="20"/>
      <c r="AG3" s="20"/>
    </row>
    <row r="4" spans="1:35" s="6" customFormat="1" ht="11.25" x14ac:dyDescent="0.2">
      <c r="A4" s="7"/>
      <c r="B4" s="7">
        <v>1991</v>
      </c>
      <c r="C4" s="7">
        <v>1992</v>
      </c>
      <c r="D4" s="7">
        <v>1993</v>
      </c>
      <c r="E4" s="7">
        <v>1994</v>
      </c>
      <c r="F4" s="7">
        <v>1995</v>
      </c>
      <c r="G4" s="7">
        <v>1996</v>
      </c>
      <c r="H4" s="7">
        <v>1997</v>
      </c>
      <c r="I4" s="7">
        <v>1998</v>
      </c>
      <c r="J4" s="7">
        <v>1999</v>
      </c>
      <c r="K4" s="7">
        <v>2000</v>
      </c>
      <c r="L4" s="7">
        <v>2001</v>
      </c>
      <c r="M4" s="7">
        <v>2002</v>
      </c>
      <c r="N4" s="7">
        <v>2003</v>
      </c>
      <c r="O4" s="7">
        <v>2004</v>
      </c>
      <c r="P4" s="7">
        <v>2005</v>
      </c>
      <c r="Q4" s="7">
        <v>2006</v>
      </c>
      <c r="R4" s="47">
        <v>2007</v>
      </c>
      <c r="S4" s="25">
        <v>2008</v>
      </c>
      <c r="T4" s="25">
        <v>2009</v>
      </c>
      <c r="U4" s="25">
        <v>2010</v>
      </c>
      <c r="V4" s="25">
        <v>2011</v>
      </c>
      <c r="W4" s="25">
        <v>2012</v>
      </c>
      <c r="X4" s="25">
        <v>2013</v>
      </c>
      <c r="Y4" s="25">
        <v>2014</v>
      </c>
      <c r="Z4" s="25">
        <v>2015</v>
      </c>
      <c r="AA4" s="7">
        <v>2016</v>
      </c>
      <c r="AB4" s="7">
        <v>2017</v>
      </c>
      <c r="AC4" s="7">
        <v>2018</v>
      </c>
      <c r="AD4" s="7">
        <v>2019</v>
      </c>
      <c r="AE4" s="7">
        <v>2020</v>
      </c>
      <c r="AF4" s="7">
        <v>2021</v>
      </c>
      <c r="AG4" s="30" t="s">
        <v>53</v>
      </c>
    </row>
    <row r="5" spans="1:35" s="6" customFormat="1" ht="15" customHeight="1" x14ac:dyDescent="0.2">
      <c r="A5" s="6" t="s">
        <v>47</v>
      </c>
      <c r="B5" s="11">
        <v>352791</v>
      </c>
      <c r="C5" s="11">
        <v>1152963</v>
      </c>
      <c r="D5" s="19">
        <v>508544</v>
      </c>
      <c r="E5" s="19">
        <v>341338</v>
      </c>
      <c r="F5" s="19">
        <v>181713</v>
      </c>
      <c r="G5" s="19">
        <v>192620</v>
      </c>
      <c r="H5" s="11">
        <v>278859</v>
      </c>
      <c r="I5" s="11">
        <v>92032</v>
      </c>
      <c r="J5" s="11">
        <v>181509</v>
      </c>
      <c r="K5" s="11">
        <v>112484</v>
      </c>
      <c r="L5" s="19">
        <v>132989</v>
      </c>
      <c r="M5" s="19">
        <v>641359</v>
      </c>
      <c r="N5" s="11"/>
      <c r="O5" s="11">
        <v>46434</v>
      </c>
      <c r="P5" s="11">
        <v>195742</v>
      </c>
      <c r="Q5" s="11">
        <v>75000</v>
      </c>
      <c r="R5" s="48">
        <v>96488</v>
      </c>
      <c r="S5" s="44">
        <v>90676</v>
      </c>
      <c r="T5" s="44"/>
      <c r="U5" s="44">
        <v>115195</v>
      </c>
      <c r="V5" s="23">
        <v>137579</v>
      </c>
      <c r="W5" s="44">
        <v>72335</v>
      </c>
      <c r="X5" s="44"/>
      <c r="Y5" s="44"/>
      <c r="Z5" s="44"/>
      <c r="AA5" s="11"/>
      <c r="AB5" s="11"/>
      <c r="AC5" s="11"/>
      <c r="AD5" s="11"/>
      <c r="AE5" s="11"/>
      <c r="AF5" s="11"/>
      <c r="AG5" s="31">
        <f t="shared" ref="AG5:AG13" si="0">SUM(B5:AF5)</f>
        <v>4998650</v>
      </c>
      <c r="AI5" s="26" t="s">
        <v>47</v>
      </c>
    </row>
    <row r="6" spans="1:35" s="6" customFormat="1" ht="15" customHeight="1" x14ac:dyDescent="0.2">
      <c r="A6" s="6" t="s">
        <v>5</v>
      </c>
      <c r="B6" s="11"/>
      <c r="C6" s="11">
        <v>285454</v>
      </c>
      <c r="D6" s="19"/>
      <c r="E6" s="19"/>
      <c r="F6" s="19"/>
      <c r="G6" s="19">
        <v>1432</v>
      </c>
      <c r="H6" s="11"/>
      <c r="I6" s="11">
        <v>57367</v>
      </c>
      <c r="K6" s="11"/>
      <c r="L6" s="19">
        <v>152887</v>
      </c>
      <c r="M6" s="19">
        <v>12989</v>
      </c>
      <c r="N6" s="11">
        <v>162031</v>
      </c>
      <c r="O6" s="11">
        <v>52940</v>
      </c>
      <c r="P6" s="11">
        <v>47185</v>
      </c>
      <c r="Q6" s="11"/>
      <c r="R6" s="48">
        <v>77902</v>
      </c>
      <c r="S6" s="52"/>
      <c r="T6" s="44"/>
      <c r="U6" s="44">
        <v>313892</v>
      </c>
      <c r="V6" s="23">
        <v>0</v>
      </c>
      <c r="W6" s="44"/>
      <c r="X6" s="44"/>
      <c r="Y6" s="44"/>
      <c r="Z6" s="44"/>
      <c r="AA6" s="11"/>
      <c r="AB6" s="11"/>
      <c r="AC6" s="11"/>
      <c r="AD6" s="11"/>
      <c r="AE6" s="11"/>
      <c r="AF6" s="11"/>
      <c r="AG6" s="31">
        <f t="shared" si="0"/>
        <v>1164079</v>
      </c>
      <c r="AI6" s="26" t="s">
        <v>5</v>
      </c>
    </row>
    <row r="7" spans="1:35" s="6" customFormat="1" ht="15" customHeight="1" x14ac:dyDescent="0.2">
      <c r="A7" s="6" t="s">
        <v>48</v>
      </c>
      <c r="B7" s="11">
        <v>112126</v>
      </c>
      <c r="C7" s="11">
        <v>577248</v>
      </c>
      <c r="D7" s="19">
        <v>46016</v>
      </c>
      <c r="E7" s="19">
        <v>255032</v>
      </c>
      <c r="F7" s="19">
        <v>350388</v>
      </c>
      <c r="G7" s="19">
        <v>11707</v>
      </c>
      <c r="H7" s="11">
        <v>1042820</v>
      </c>
      <c r="I7" s="11">
        <v>554137</v>
      </c>
      <c r="J7" s="11">
        <v>448242</v>
      </c>
      <c r="K7" s="11"/>
      <c r="L7" s="19">
        <v>162823</v>
      </c>
      <c r="M7" s="19">
        <v>1268534</v>
      </c>
      <c r="N7" s="11">
        <v>298943</v>
      </c>
      <c r="O7" s="11">
        <v>1559761</v>
      </c>
      <c r="P7" s="11">
        <v>1759340</v>
      </c>
      <c r="Q7" s="11">
        <v>1680007</v>
      </c>
      <c r="R7" s="48">
        <v>452913</v>
      </c>
      <c r="S7" s="44">
        <v>1704773</v>
      </c>
      <c r="T7" s="44">
        <v>1665087</v>
      </c>
      <c r="U7" s="44">
        <v>799811</v>
      </c>
      <c r="V7" s="23">
        <v>633800</v>
      </c>
      <c r="W7" s="44">
        <v>1052873</v>
      </c>
      <c r="X7" s="44">
        <v>444484</v>
      </c>
      <c r="Y7" s="44">
        <v>558949</v>
      </c>
      <c r="Z7" s="44">
        <v>568299</v>
      </c>
      <c r="AA7" s="11"/>
      <c r="AB7" s="11">
        <v>2500000</v>
      </c>
      <c r="AC7" s="11">
        <v>702000</v>
      </c>
      <c r="AD7" s="11">
        <v>3669893</v>
      </c>
      <c r="AE7" s="11"/>
      <c r="AF7" s="11"/>
      <c r="AG7" s="31">
        <f t="shared" si="0"/>
        <v>24880006</v>
      </c>
      <c r="AI7" s="26" t="s">
        <v>48</v>
      </c>
    </row>
    <row r="8" spans="1:35" s="6" customFormat="1" ht="15" customHeight="1" x14ac:dyDescent="0.2">
      <c r="A8" s="6" t="s">
        <v>63</v>
      </c>
      <c r="B8" s="11">
        <v>1092631</v>
      </c>
      <c r="C8" s="11"/>
      <c r="D8" s="19">
        <v>255646</v>
      </c>
      <c r="E8" s="19">
        <v>102258</v>
      </c>
      <c r="F8" s="19"/>
      <c r="G8" s="19"/>
      <c r="H8" s="11"/>
      <c r="I8" s="11"/>
      <c r="J8" s="11"/>
      <c r="K8" s="11"/>
      <c r="L8" s="19"/>
      <c r="M8" s="19"/>
      <c r="N8" s="11"/>
      <c r="O8" s="11"/>
      <c r="P8" s="11"/>
      <c r="Q8" s="11"/>
      <c r="R8" s="48"/>
      <c r="S8" s="44"/>
      <c r="T8" s="44"/>
      <c r="U8" s="44">
        <v>302000</v>
      </c>
      <c r="V8" s="23"/>
      <c r="W8" s="44"/>
      <c r="X8" s="44"/>
      <c r="Y8" s="44"/>
      <c r="Z8" s="44"/>
      <c r="AA8" s="11"/>
      <c r="AB8" s="11"/>
      <c r="AC8" s="11"/>
      <c r="AD8" s="11"/>
      <c r="AE8" s="11"/>
      <c r="AF8" s="11"/>
      <c r="AG8" s="31">
        <f t="shared" si="0"/>
        <v>1752535</v>
      </c>
      <c r="AI8" s="6" t="s">
        <v>63</v>
      </c>
    </row>
    <row r="9" spans="1:35" s="6" customFormat="1" ht="15" customHeight="1" x14ac:dyDescent="0.2">
      <c r="A9" s="6" t="s">
        <v>54</v>
      </c>
      <c r="B9" s="11">
        <v>1404928</v>
      </c>
      <c r="C9" s="11">
        <v>620862</v>
      </c>
      <c r="D9" s="19">
        <v>1015375</v>
      </c>
      <c r="E9" s="19">
        <v>633703</v>
      </c>
      <c r="F9" s="19">
        <v>527551</v>
      </c>
      <c r="G9" s="19">
        <v>346634</v>
      </c>
      <c r="H9" s="11">
        <v>173890</v>
      </c>
      <c r="I9" s="11">
        <v>75397</v>
      </c>
      <c r="J9" s="11">
        <v>19429</v>
      </c>
      <c r="K9" s="11">
        <v>29962</v>
      </c>
      <c r="L9" s="19">
        <v>89272</v>
      </c>
      <c r="M9" s="19">
        <v>47582</v>
      </c>
      <c r="N9" s="11">
        <v>276063</v>
      </c>
      <c r="O9" s="11">
        <v>150000</v>
      </c>
      <c r="P9" s="11">
        <v>94748</v>
      </c>
      <c r="Q9" s="11"/>
      <c r="R9" s="48">
        <v>2500000</v>
      </c>
      <c r="S9" s="44">
        <v>911821</v>
      </c>
      <c r="T9" s="44">
        <v>158345</v>
      </c>
      <c r="U9" s="44">
        <v>0</v>
      </c>
      <c r="V9" s="23">
        <v>58800</v>
      </c>
      <c r="W9" s="44"/>
      <c r="X9" s="44">
        <v>0</v>
      </c>
      <c r="Y9" s="44"/>
      <c r="Z9" s="44">
        <v>75000</v>
      </c>
      <c r="AA9" s="11"/>
      <c r="AB9" s="11"/>
      <c r="AC9" s="11">
        <v>75000</v>
      </c>
      <c r="AD9" s="11"/>
      <c r="AE9" s="11"/>
      <c r="AF9" s="11"/>
      <c r="AG9" s="31">
        <f t="shared" si="0"/>
        <v>9284362</v>
      </c>
      <c r="AI9" s="26" t="s">
        <v>54</v>
      </c>
    </row>
    <row r="10" spans="1:35" s="6" customFormat="1" ht="15" customHeight="1" x14ac:dyDescent="0.2">
      <c r="A10" s="6" t="s">
        <v>55</v>
      </c>
      <c r="B10" s="11"/>
      <c r="C10" s="11">
        <v>192757</v>
      </c>
      <c r="D10" s="19"/>
      <c r="E10" s="19">
        <v>256157</v>
      </c>
      <c r="F10" s="19">
        <v>501168</v>
      </c>
      <c r="G10" s="19">
        <v>444553</v>
      </c>
      <c r="H10" s="11">
        <v>311888</v>
      </c>
      <c r="I10" s="11">
        <v>460163</v>
      </c>
      <c r="J10" s="11">
        <v>73575</v>
      </c>
      <c r="K10" s="11">
        <v>673730</v>
      </c>
      <c r="L10" s="19">
        <v>290867</v>
      </c>
      <c r="M10" s="19">
        <v>629557</v>
      </c>
      <c r="N10" s="11">
        <v>999489</v>
      </c>
      <c r="O10" s="11">
        <v>17706</v>
      </c>
      <c r="P10" s="11">
        <v>397909</v>
      </c>
      <c r="Q10" s="11">
        <v>164534</v>
      </c>
      <c r="R10" s="48">
        <v>834847</v>
      </c>
      <c r="S10" s="44">
        <v>159600</v>
      </c>
      <c r="T10" s="44">
        <v>10000</v>
      </c>
      <c r="U10" s="44">
        <v>298262</v>
      </c>
      <c r="V10" s="23">
        <v>9366</v>
      </c>
      <c r="W10" s="44">
        <v>46526</v>
      </c>
      <c r="X10" s="44">
        <v>124649</v>
      </c>
      <c r="Y10" s="44"/>
      <c r="Z10" s="44">
        <v>48513</v>
      </c>
      <c r="AA10" s="11"/>
      <c r="AB10" s="11"/>
      <c r="AC10" s="11">
        <v>30000</v>
      </c>
      <c r="AD10" s="11"/>
      <c r="AE10" s="11"/>
      <c r="AF10" s="11"/>
      <c r="AG10" s="31">
        <f t="shared" si="0"/>
        <v>6975816</v>
      </c>
      <c r="AI10" s="26" t="s">
        <v>55</v>
      </c>
    </row>
    <row r="11" spans="1:35" s="6" customFormat="1" ht="15" customHeight="1" x14ac:dyDescent="0.2">
      <c r="A11" s="7" t="s">
        <v>49</v>
      </c>
      <c r="B11" s="13">
        <v>61355</v>
      </c>
      <c r="C11" s="13"/>
      <c r="D11" s="13">
        <v>137947</v>
      </c>
      <c r="E11" s="13">
        <v>201684</v>
      </c>
      <c r="F11" s="13">
        <v>122710</v>
      </c>
      <c r="G11" s="13">
        <v>68718</v>
      </c>
      <c r="H11" s="13">
        <v>185397</v>
      </c>
      <c r="I11" s="13">
        <v>219160</v>
      </c>
      <c r="J11" s="13">
        <v>334373</v>
      </c>
      <c r="K11" s="13">
        <v>104149</v>
      </c>
      <c r="L11" s="13">
        <v>88905</v>
      </c>
      <c r="M11" s="13">
        <v>492310</v>
      </c>
      <c r="N11" s="13">
        <v>109778</v>
      </c>
      <c r="O11" s="13">
        <v>314655</v>
      </c>
      <c r="P11" s="13">
        <v>149661</v>
      </c>
      <c r="Q11" s="13">
        <v>144483</v>
      </c>
      <c r="R11" s="49">
        <v>158184</v>
      </c>
      <c r="S11" s="45">
        <v>128857</v>
      </c>
      <c r="T11" s="45"/>
      <c r="U11" s="45">
        <v>130974</v>
      </c>
      <c r="V11" s="45">
        <v>112268</v>
      </c>
      <c r="W11" s="45">
        <v>517886</v>
      </c>
      <c r="X11" s="45">
        <v>41919</v>
      </c>
      <c r="Y11" s="45">
        <v>229714</v>
      </c>
      <c r="Z11" s="45">
        <v>354111</v>
      </c>
      <c r="AA11" s="13"/>
      <c r="AB11" s="13"/>
      <c r="AC11" s="13"/>
      <c r="AD11" s="13"/>
      <c r="AE11" s="13"/>
      <c r="AF11" s="13"/>
      <c r="AG11" s="32">
        <f t="shared" si="0"/>
        <v>4409198</v>
      </c>
      <c r="AH11" s="9"/>
      <c r="AI11" s="27" t="s">
        <v>49</v>
      </c>
    </row>
    <row r="12" spans="1:35" s="6" customFormat="1" ht="15" customHeight="1" x14ac:dyDescent="0.2">
      <c r="A12" s="8" t="s">
        <v>50</v>
      </c>
      <c r="B12" s="34">
        <f>SUM(B5:B11)</f>
        <v>3023831</v>
      </c>
      <c r="C12" s="34">
        <f>SUM(C5:C11)</f>
        <v>2829284</v>
      </c>
      <c r="D12" s="34">
        <f>SUM(D5:D11)</f>
        <v>1963528</v>
      </c>
      <c r="E12" s="19">
        <f t="shared" ref="E12:K12" si="1">SUM(E5:E11)</f>
        <v>1790172</v>
      </c>
      <c r="F12" s="19">
        <f>SUM(F5:F11)</f>
        <v>1683530</v>
      </c>
      <c r="G12" s="19">
        <f t="shared" si="1"/>
        <v>1065664</v>
      </c>
      <c r="H12" s="19">
        <f>SUM(H5:H11)</f>
        <v>1992854</v>
      </c>
      <c r="I12" s="19">
        <f>SUM(I5:I11)</f>
        <v>1458256</v>
      </c>
      <c r="J12" s="19">
        <f t="shared" si="1"/>
        <v>1057128</v>
      </c>
      <c r="K12" s="19">
        <f t="shared" si="1"/>
        <v>920325</v>
      </c>
      <c r="L12" s="19">
        <f>SUM(L5:L11)</f>
        <v>917743</v>
      </c>
      <c r="M12" s="19">
        <f>SUM(M5:M11)</f>
        <v>3092331</v>
      </c>
      <c r="N12" s="11">
        <f t="shared" ref="N12:AA12" si="2">SUM(N5:N11)</f>
        <v>1846304</v>
      </c>
      <c r="O12" s="11">
        <f>SUM(O5:O11)</f>
        <v>2141496</v>
      </c>
      <c r="P12" s="11">
        <f>SUM(P5:P11)</f>
        <v>2644585</v>
      </c>
      <c r="Q12" s="11">
        <f t="shared" si="2"/>
        <v>2064024</v>
      </c>
      <c r="R12" s="48">
        <f t="shared" si="2"/>
        <v>4120334</v>
      </c>
      <c r="S12" s="44">
        <f t="shared" si="2"/>
        <v>2995727</v>
      </c>
      <c r="T12" s="44">
        <f>SUM(T5:T11)</f>
        <v>1833432</v>
      </c>
      <c r="U12" s="44">
        <f>SUM(U5:U11)</f>
        <v>1960134</v>
      </c>
      <c r="V12" s="23">
        <f t="shared" si="2"/>
        <v>951813</v>
      </c>
      <c r="W12" s="44">
        <f t="shared" si="2"/>
        <v>1689620</v>
      </c>
      <c r="X12" s="44">
        <f t="shared" si="2"/>
        <v>611052</v>
      </c>
      <c r="Y12" s="44">
        <f t="shared" si="2"/>
        <v>788663</v>
      </c>
      <c r="Z12" s="44">
        <f>SUM(Z5:Z11)</f>
        <v>1045923</v>
      </c>
      <c r="AA12" s="11">
        <f t="shared" si="2"/>
        <v>0</v>
      </c>
      <c r="AB12" s="11">
        <f t="shared" ref="AB12" si="3">SUM(AB5:AB11)</f>
        <v>2500000</v>
      </c>
      <c r="AC12" s="11">
        <f>SUM(AC5:AC11)</f>
        <v>807000</v>
      </c>
      <c r="AD12" s="11">
        <f>SUM(AD5:AD11)</f>
        <v>3669893</v>
      </c>
      <c r="AE12" s="11">
        <f>SUM(AE5:AE11)</f>
        <v>0</v>
      </c>
      <c r="AF12" s="11">
        <f>SUM(AF5:AF11)</f>
        <v>0</v>
      </c>
      <c r="AG12" s="31">
        <f t="shared" si="0"/>
        <v>53464646</v>
      </c>
      <c r="AI12" s="28" t="s">
        <v>50</v>
      </c>
    </row>
    <row r="13" spans="1:35" s="6" customFormat="1" ht="15" customHeight="1" x14ac:dyDescent="0.2">
      <c r="A13" s="25" t="s">
        <v>11</v>
      </c>
      <c r="B13" s="13">
        <f t="shared" ref="B13" si="4">B14-B12</f>
        <v>0</v>
      </c>
      <c r="C13" s="13">
        <f t="shared" ref="C13" si="5">C14-C12</f>
        <v>-204516</v>
      </c>
      <c r="D13" s="13">
        <f t="shared" ref="D13:K13" si="6">D14-D12</f>
        <v>-633</v>
      </c>
      <c r="E13" s="13">
        <f t="shared" si="6"/>
        <v>-140</v>
      </c>
      <c r="F13" s="13">
        <f t="shared" si="6"/>
        <v>-102</v>
      </c>
      <c r="G13" s="13">
        <f t="shared" si="6"/>
        <v>0</v>
      </c>
      <c r="H13" s="13">
        <f t="shared" si="6"/>
        <v>239</v>
      </c>
      <c r="I13" s="13">
        <f>I14-I12</f>
        <v>-234027</v>
      </c>
      <c r="J13" s="13">
        <f t="shared" si="6"/>
        <v>-137190</v>
      </c>
      <c r="K13" s="13">
        <f t="shared" si="6"/>
        <v>0</v>
      </c>
      <c r="L13" s="13">
        <f>L14-L12</f>
        <v>11628.420000000042</v>
      </c>
      <c r="M13" s="13">
        <f>M14-M12</f>
        <v>-135795</v>
      </c>
      <c r="N13" s="13">
        <f t="shared" ref="N13:Z13" si="7">N14-N12</f>
        <v>741</v>
      </c>
      <c r="O13" s="13">
        <f t="shared" si="7"/>
        <v>608</v>
      </c>
      <c r="P13" s="13">
        <f>P14-P12</f>
        <v>35</v>
      </c>
      <c r="Q13" s="13">
        <f>Q14-Q12</f>
        <v>7500</v>
      </c>
      <c r="R13" s="49">
        <f t="shared" si="7"/>
        <v>0</v>
      </c>
      <c r="S13" s="45">
        <f t="shared" si="7"/>
        <v>70742</v>
      </c>
      <c r="T13" s="45">
        <f t="shared" si="7"/>
        <v>6746</v>
      </c>
      <c r="U13" s="45">
        <f t="shared" si="7"/>
        <v>0</v>
      </c>
      <c r="V13" s="45">
        <f t="shared" si="7"/>
        <v>51250</v>
      </c>
      <c r="W13" s="45">
        <f t="shared" si="7"/>
        <v>74745</v>
      </c>
      <c r="X13" s="45">
        <f t="shared" si="7"/>
        <v>230807</v>
      </c>
      <c r="Y13" s="45">
        <f t="shared" si="7"/>
        <v>166137</v>
      </c>
      <c r="Z13" s="45">
        <f t="shared" si="7"/>
        <v>266037</v>
      </c>
      <c r="AA13" s="13">
        <f>AA14-AA12</f>
        <v>0</v>
      </c>
      <c r="AB13" s="13">
        <f t="shared" ref="AB13" si="8">AB14-AB12</f>
        <v>0</v>
      </c>
      <c r="AC13" s="13">
        <f>AC14-AC12</f>
        <v>0</v>
      </c>
      <c r="AD13" s="13">
        <f>AD14-AD12</f>
        <v>1864540</v>
      </c>
      <c r="AE13" s="13">
        <f>AE14-AE12</f>
        <v>1054800</v>
      </c>
      <c r="AF13" s="13">
        <f>AF14-AF12</f>
        <v>0</v>
      </c>
      <c r="AG13" s="32">
        <f t="shared" si="0"/>
        <v>3094152.42</v>
      </c>
      <c r="AH13" s="9"/>
      <c r="AI13" s="29" t="s">
        <v>11</v>
      </c>
    </row>
    <row r="14" spans="1:35" s="6" customFormat="1" ht="15" customHeight="1" x14ac:dyDescent="0.2">
      <c r="A14" s="8" t="s">
        <v>51</v>
      </c>
      <c r="B14" s="23">
        <v>3023831</v>
      </c>
      <c r="C14" s="23">
        <v>2624768</v>
      </c>
      <c r="D14" s="23">
        <v>1962895</v>
      </c>
      <c r="E14" s="23">
        <v>1790032</v>
      </c>
      <c r="F14" s="23">
        <v>1683428</v>
      </c>
      <c r="G14" s="23">
        <v>1065664</v>
      </c>
      <c r="H14" s="23">
        <v>1993093</v>
      </c>
      <c r="I14" s="23">
        <v>1224229</v>
      </c>
      <c r="J14" s="23">
        <v>919938</v>
      </c>
      <c r="K14" s="23">
        <v>920325</v>
      </c>
      <c r="L14" s="19">
        <v>929371.42</v>
      </c>
      <c r="M14" s="19">
        <v>2956536</v>
      </c>
      <c r="N14" s="11">
        <v>1847045</v>
      </c>
      <c r="O14" s="11">
        <v>2142104</v>
      </c>
      <c r="P14" s="11">
        <v>2644620</v>
      </c>
      <c r="Q14" s="11">
        <v>2071524</v>
      </c>
      <c r="R14" s="48">
        <v>4120334</v>
      </c>
      <c r="S14" s="44">
        <v>3066469</v>
      </c>
      <c r="T14" s="44">
        <v>1840178</v>
      </c>
      <c r="U14" s="44">
        <v>1960134</v>
      </c>
      <c r="V14" s="23">
        <v>1003063</v>
      </c>
      <c r="W14" s="44">
        <v>1764365</v>
      </c>
      <c r="X14" s="44">
        <v>841859</v>
      </c>
      <c r="Y14" s="44">
        <v>954800</v>
      </c>
      <c r="Z14" s="44">
        <v>1311960</v>
      </c>
      <c r="AA14" s="11">
        <v>0</v>
      </c>
      <c r="AB14" s="11">
        <v>2500000</v>
      </c>
      <c r="AC14" s="11">
        <v>807000</v>
      </c>
      <c r="AD14" s="11">
        <f>1064700+300000+1014900+2904833+250000</f>
        <v>5534433</v>
      </c>
      <c r="AE14" s="11">
        <v>1054800</v>
      </c>
      <c r="AF14" s="11"/>
      <c r="AG14" s="33">
        <f>SUM(B14:AF14)</f>
        <v>56558798.420000002</v>
      </c>
      <c r="AI14" s="28" t="s">
        <v>51</v>
      </c>
    </row>
    <row r="15" spans="1:35" ht="1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2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8">
        <f>SUM(AG5:AG11)-AG12</f>
        <v>0</v>
      </c>
      <c r="AH15" s="59"/>
      <c r="AI15" s="60" t="s">
        <v>81</v>
      </c>
    </row>
    <row r="16" spans="1:35" x14ac:dyDescent="0.2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93"/>
      <c r="N16" s="94" t="s">
        <v>90</v>
      </c>
      <c r="O16" s="94" t="s">
        <v>89</v>
      </c>
      <c r="P16" s="61"/>
      <c r="Q16" s="61"/>
      <c r="R16" s="94" t="s">
        <v>91</v>
      </c>
      <c r="S16" s="61"/>
      <c r="T16" s="61"/>
      <c r="U16" s="95"/>
      <c r="V16" s="61"/>
      <c r="W16" s="61"/>
      <c r="X16" s="56"/>
      <c r="Y16" s="56"/>
      <c r="Z16" s="61"/>
      <c r="AA16" s="61"/>
      <c r="AB16" s="61"/>
      <c r="AC16" s="61"/>
      <c r="AD16" s="61"/>
      <c r="AE16" s="61"/>
      <c r="AF16" s="4"/>
      <c r="AG16" s="58">
        <f>+AG14-AG13-AG12</f>
        <v>0</v>
      </c>
      <c r="AH16" s="59"/>
      <c r="AI16" s="60" t="s">
        <v>81</v>
      </c>
    </row>
    <row r="17" spans="4:32" x14ac:dyDescent="0.2">
      <c r="D17" s="4"/>
      <c r="E17" s="4"/>
      <c r="F17" s="4"/>
      <c r="G17" s="4"/>
      <c r="H17" s="4"/>
      <c r="I17" s="4"/>
      <c r="J17" s="4"/>
      <c r="K17" s="4"/>
      <c r="L17" s="4"/>
      <c r="O17" s="4"/>
      <c r="P17" s="4"/>
      <c r="Q17" s="4"/>
      <c r="R17" s="4"/>
      <c r="S17" s="4"/>
      <c r="T17" s="4"/>
      <c r="U17" s="35"/>
      <c r="V17" s="35"/>
      <c r="W17" s="35"/>
      <c r="X17" s="35"/>
      <c r="Y17" s="35"/>
      <c r="Z17" s="4"/>
      <c r="AA17" s="4"/>
      <c r="AB17" s="4"/>
      <c r="AC17" s="4"/>
      <c r="AD17" s="4"/>
      <c r="AE17" s="4"/>
      <c r="AF17" s="4"/>
    </row>
    <row r="18" spans="4:32" x14ac:dyDescent="0.2">
      <c r="D18" s="4"/>
      <c r="E18" s="4"/>
      <c r="F18" s="4"/>
      <c r="G18" s="4"/>
      <c r="H18" s="4"/>
      <c r="I18" s="4"/>
      <c r="J18" s="4"/>
      <c r="K18" s="4"/>
      <c r="L18" s="4"/>
      <c r="O18" s="20"/>
      <c r="P18" s="4"/>
      <c r="Q18" s="35"/>
      <c r="R18" s="4"/>
      <c r="T18" s="35"/>
      <c r="U18" s="35"/>
      <c r="V18" s="35"/>
      <c r="W18" s="56" t="s">
        <v>85</v>
      </c>
      <c r="X18" s="35"/>
      <c r="Y18" s="35"/>
      <c r="Z18" s="4"/>
      <c r="AA18" s="4"/>
      <c r="AB18" s="4"/>
      <c r="AC18" s="4"/>
      <c r="AD18" s="4"/>
      <c r="AE18" s="4"/>
      <c r="AF18" s="4"/>
    </row>
    <row r="19" spans="4:32" x14ac:dyDescent="0.2">
      <c r="D19" s="4"/>
      <c r="E19" s="4"/>
      <c r="F19" s="4"/>
      <c r="G19" s="4"/>
      <c r="H19" s="4"/>
      <c r="I19" s="4"/>
      <c r="J19" s="4"/>
      <c r="K19" s="4"/>
      <c r="L19" s="4"/>
      <c r="O19" s="35"/>
      <c r="P19" s="11"/>
      <c r="Q19" s="35"/>
      <c r="T19" s="35"/>
      <c r="U19" s="35"/>
      <c r="V19" s="35"/>
      <c r="W19" s="35"/>
      <c r="X19" s="35"/>
      <c r="Y19" s="35"/>
      <c r="Z19" s="4"/>
      <c r="AA19" s="4"/>
      <c r="AB19" s="4"/>
      <c r="AC19" s="35"/>
      <c r="AD19" s="35"/>
      <c r="AE19" s="35"/>
      <c r="AF19" s="35"/>
    </row>
    <row r="20" spans="4:32" x14ac:dyDescent="0.2">
      <c r="D20" s="4"/>
      <c r="E20" s="4"/>
      <c r="F20" s="4"/>
      <c r="G20" s="4"/>
      <c r="H20" s="4"/>
      <c r="I20" s="4"/>
      <c r="J20" s="4"/>
      <c r="K20" s="4"/>
      <c r="L20" s="4"/>
      <c r="O20" s="35"/>
      <c r="P20" s="11"/>
      <c r="Q20" s="35"/>
      <c r="T20" s="35"/>
      <c r="U20" s="35"/>
      <c r="V20" s="35"/>
      <c r="W20" s="35"/>
      <c r="X20" s="35"/>
      <c r="Y20" s="35"/>
      <c r="Z20" s="4"/>
      <c r="AA20" s="4"/>
      <c r="AB20" s="4"/>
      <c r="AC20" s="4"/>
      <c r="AD20" s="4"/>
      <c r="AE20" s="4"/>
      <c r="AF20" s="4"/>
    </row>
    <row r="21" spans="4:32" x14ac:dyDescent="0.2">
      <c r="J21" s="4"/>
      <c r="K21" s="4"/>
      <c r="L21" s="4"/>
      <c r="O21" s="35"/>
      <c r="P21" s="11"/>
      <c r="Q21" s="35"/>
      <c r="T21" s="35"/>
      <c r="U21" s="35"/>
      <c r="V21" s="35"/>
      <c r="W21" s="35"/>
      <c r="X21" s="35"/>
      <c r="Y21" s="35"/>
      <c r="Z21" s="4"/>
      <c r="AA21" s="4"/>
      <c r="AB21" s="4"/>
      <c r="AC21" s="4"/>
      <c r="AD21" s="4"/>
      <c r="AE21" s="4"/>
      <c r="AF21" s="4"/>
    </row>
    <row r="22" spans="4:32" x14ac:dyDescent="0.2">
      <c r="J22" s="4"/>
      <c r="K22" s="4"/>
      <c r="L22" s="4"/>
      <c r="O22" s="35"/>
      <c r="P22" s="11"/>
      <c r="Q22" s="35"/>
      <c r="T22" s="35"/>
      <c r="U22" s="35"/>
      <c r="V22" s="35"/>
      <c r="W22" s="35"/>
      <c r="X22" s="35"/>
      <c r="Y22" s="35"/>
      <c r="Z22" s="4"/>
      <c r="AA22" s="4"/>
      <c r="AB22" s="4"/>
      <c r="AC22" s="4"/>
      <c r="AD22" s="4"/>
      <c r="AE22" s="4"/>
      <c r="AF22" s="4"/>
    </row>
    <row r="23" spans="4:32" x14ac:dyDescent="0.2">
      <c r="L23" s="4"/>
      <c r="M23" s="4"/>
      <c r="N23" s="4"/>
      <c r="O23" s="35"/>
      <c r="P23" s="11"/>
      <c r="Q23" s="35"/>
      <c r="T23" s="35"/>
      <c r="U23" s="35"/>
      <c r="V23" s="35"/>
      <c r="W23" s="35"/>
      <c r="X23" s="35"/>
      <c r="Y23" s="35"/>
      <c r="Z23" s="4"/>
      <c r="AA23" s="4"/>
      <c r="AB23" s="4"/>
      <c r="AC23" s="4"/>
      <c r="AD23" s="4"/>
      <c r="AE23" s="4"/>
      <c r="AF23" s="4"/>
    </row>
    <row r="24" spans="4:32" x14ac:dyDescent="0.2">
      <c r="L24" s="4"/>
      <c r="M24" s="4"/>
      <c r="N24" s="4"/>
      <c r="O24" s="35"/>
      <c r="P24" s="11"/>
      <c r="Q24" s="35"/>
      <c r="T24" s="35"/>
      <c r="U24" s="35"/>
      <c r="V24" s="35"/>
      <c r="W24" s="35"/>
      <c r="X24" s="35"/>
      <c r="Y24" s="35"/>
      <c r="Z24" s="4"/>
      <c r="AA24" s="4"/>
      <c r="AB24" s="4"/>
      <c r="AC24" s="4"/>
      <c r="AD24" s="4"/>
      <c r="AE24" s="4"/>
      <c r="AF24" s="4"/>
    </row>
    <row r="25" spans="4:32" x14ac:dyDescent="0.2">
      <c r="L25" s="4"/>
      <c r="M25" s="4"/>
      <c r="N25" s="4"/>
      <c r="O25" s="35"/>
      <c r="P25" s="11"/>
      <c r="Q25" s="35"/>
      <c r="T25" s="35"/>
      <c r="U25" s="35"/>
      <c r="V25" s="35"/>
      <c r="W25" s="35"/>
      <c r="X25" s="35"/>
      <c r="Y25" s="4"/>
      <c r="Z25" s="4"/>
      <c r="AA25" s="4"/>
      <c r="AB25" s="4"/>
      <c r="AC25" s="4"/>
      <c r="AD25" s="4"/>
      <c r="AE25" s="4"/>
      <c r="AF25" s="4"/>
    </row>
    <row r="26" spans="4:32" x14ac:dyDescent="0.2">
      <c r="L26" s="4"/>
      <c r="M26" s="4"/>
      <c r="N26" s="4"/>
      <c r="O26" s="4"/>
      <c r="P26" s="4"/>
      <c r="Q26" s="35"/>
      <c r="R26" s="3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4:32" x14ac:dyDescent="0.2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4:32" x14ac:dyDescent="0.2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4:32" x14ac:dyDescent="0.2"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</sheetData>
  <pageMargins left="0.70866141732283472" right="0.70866141732283472" top="0.78740157480314965" bottom="0.78740157480314965" header="0.31496062992125984" footer="0.31496062992125984"/>
  <pageSetup paperSize="9" scale="4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"/>
  <sheetViews>
    <sheetView topLeftCell="A31" zoomScale="75" zoomScaleNormal="75" workbookViewId="0">
      <selection activeCell="K3" sqref="K3"/>
    </sheetView>
  </sheetViews>
  <sheetFormatPr baseColWidth="10" defaultColWidth="10.85546875" defaultRowHeight="12.75" x14ac:dyDescent="0.2"/>
  <cols>
    <col min="1" max="1" width="10" style="96" customWidth="1"/>
    <col min="2" max="2" width="12.140625" style="97" bestFit="1" customWidth="1"/>
    <col min="3" max="3" width="14" style="96" bestFit="1" customWidth="1"/>
    <col min="4" max="4" width="13.28515625" style="96" bestFit="1" customWidth="1"/>
    <col min="5" max="5" width="15.140625" style="96" customWidth="1"/>
    <col min="6" max="6" width="21.5703125" style="96" customWidth="1"/>
    <col min="7" max="7" width="20.7109375" style="96" customWidth="1"/>
    <col min="8" max="8" width="26.5703125" style="96" customWidth="1"/>
    <col min="9" max="9" width="20.140625" style="96" customWidth="1"/>
    <col min="10" max="10" width="15" style="96" bestFit="1" customWidth="1"/>
    <col min="11" max="11" width="11.42578125" style="96" bestFit="1" customWidth="1"/>
    <col min="12" max="12" width="10.85546875" style="96"/>
    <col min="13" max="13" width="11.42578125" style="96" customWidth="1"/>
    <col min="14" max="16384" width="10.85546875" style="96"/>
  </cols>
  <sheetData>
    <row r="1" spans="2:12" x14ac:dyDescent="0.2">
      <c r="D1" s="100"/>
    </row>
    <row r="2" spans="2:12" ht="25.5" x14ac:dyDescent="0.2">
      <c r="B2" s="123" t="s">
        <v>96</v>
      </c>
      <c r="C2" s="137" t="s">
        <v>47</v>
      </c>
      <c r="D2" s="137" t="s">
        <v>5</v>
      </c>
      <c r="E2" s="138" t="s">
        <v>95</v>
      </c>
      <c r="F2" s="138" t="s">
        <v>94</v>
      </c>
      <c r="G2" s="137" t="s">
        <v>61</v>
      </c>
      <c r="H2" s="137" t="s">
        <v>93</v>
      </c>
      <c r="I2" s="137" t="s">
        <v>92</v>
      </c>
      <c r="J2" s="136" t="s">
        <v>53</v>
      </c>
      <c r="K2" s="96" t="s">
        <v>101</v>
      </c>
    </row>
    <row r="3" spans="2:12" x14ac:dyDescent="0.2">
      <c r="C3" s="135">
        <f>+Altstadt!$F$10</f>
        <v>4998650</v>
      </c>
      <c r="D3" s="135">
        <f>+Altstadt!$F$11</f>
        <v>1164079</v>
      </c>
      <c r="E3" s="135">
        <f>+Altstadt!$F$12</f>
        <v>24880006</v>
      </c>
      <c r="F3" s="135">
        <f>+Altstadt!$F$13</f>
        <v>1752535</v>
      </c>
      <c r="G3" s="135">
        <f>+Altstadt!$F$14</f>
        <v>9284362</v>
      </c>
      <c r="H3" s="135">
        <f>+Altstadt!$F$15</f>
        <v>6975816</v>
      </c>
      <c r="I3" s="135">
        <f>+Altstadt!$F$16</f>
        <v>4409198</v>
      </c>
      <c r="J3" s="134">
        <f>SUM(C3:I3)</f>
        <v>53464646</v>
      </c>
      <c r="K3" s="135">
        <f>SUM(Altstadt!F10:F16)-J3</f>
        <v>0</v>
      </c>
    </row>
    <row r="4" spans="2:12" x14ac:dyDescent="0.2">
      <c r="C4" s="135"/>
      <c r="D4" s="135"/>
      <c r="E4" s="135"/>
      <c r="F4" s="120"/>
      <c r="G4" s="120"/>
      <c r="H4" s="120"/>
      <c r="I4" s="120"/>
      <c r="J4" s="134"/>
    </row>
    <row r="5" spans="2:12" x14ac:dyDescent="0.2">
      <c r="C5" s="135"/>
      <c r="D5" s="135"/>
      <c r="E5" s="135"/>
      <c r="F5" s="120"/>
      <c r="G5" s="120"/>
      <c r="H5" s="120"/>
      <c r="I5" s="120"/>
      <c r="J5" s="134"/>
      <c r="L5" s="135"/>
    </row>
    <row r="6" spans="2:12" x14ac:dyDescent="0.2">
      <c r="C6" s="135"/>
      <c r="D6" s="135"/>
      <c r="E6" s="135"/>
      <c r="F6" s="120"/>
      <c r="G6" s="120"/>
      <c r="H6" s="120"/>
      <c r="I6" s="120"/>
      <c r="J6" s="134"/>
    </row>
    <row r="7" spans="2:12" x14ac:dyDescent="0.2">
      <c r="C7" s="133"/>
      <c r="D7" s="133"/>
      <c r="E7" s="133"/>
      <c r="F7" s="132"/>
      <c r="G7" s="132"/>
      <c r="H7" s="132"/>
      <c r="I7" s="132"/>
      <c r="J7" s="131"/>
    </row>
    <row r="8" spans="2:12" x14ac:dyDescent="0.2">
      <c r="B8" s="127"/>
      <c r="C8" s="121">
        <f t="shared" ref="C8:J8" si="0">SUM(C3:C7)</f>
        <v>4998650</v>
      </c>
      <c r="D8" s="121">
        <f t="shared" si="0"/>
        <v>1164079</v>
      </c>
      <c r="E8" s="121">
        <f t="shared" si="0"/>
        <v>24880006</v>
      </c>
      <c r="F8" s="121">
        <f t="shared" si="0"/>
        <v>1752535</v>
      </c>
      <c r="G8" s="121">
        <f t="shared" si="0"/>
        <v>9284362</v>
      </c>
      <c r="H8" s="121">
        <f t="shared" si="0"/>
        <v>6975816</v>
      </c>
      <c r="I8" s="121">
        <f t="shared" si="0"/>
        <v>4409198</v>
      </c>
      <c r="J8" s="120">
        <f t="shared" si="0"/>
        <v>53464646</v>
      </c>
    </row>
    <row r="9" spans="2:12" x14ac:dyDescent="0.2">
      <c r="B9" s="127"/>
      <c r="C9" s="128"/>
      <c r="D9" s="122"/>
      <c r="E9" s="128"/>
      <c r="F9" s="128"/>
      <c r="G9" s="128"/>
      <c r="H9" s="128"/>
      <c r="I9" s="128"/>
      <c r="J9" s="130"/>
    </row>
    <row r="10" spans="2:12" x14ac:dyDescent="0.2">
      <c r="B10" s="127"/>
      <c r="C10" s="128"/>
      <c r="D10" s="122"/>
      <c r="E10" s="128"/>
      <c r="F10" s="128"/>
      <c r="G10" s="128"/>
      <c r="H10" s="128"/>
      <c r="I10" s="128"/>
      <c r="J10" s="125"/>
    </row>
    <row r="11" spans="2:12" x14ac:dyDescent="0.2">
      <c r="B11" s="129"/>
      <c r="C11" s="128"/>
      <c r="D11" s="122"/>
      <c r="E11" s="128"/>
      <c r="F11" s="128"/>
      <c r="G11" s="128"/>
      <c r="H11" s="128"/>
      <c r="I11" s="128"/>
      <c r="J11" s="125"/>
    </row>
    <row r="12" spans="2:12" x14ac:dyDescent="0.2">
      <c r="B12" s="127"/>
      <c r="C12" s="126"/>
      <c r="D12" s="122"/>
      <c r="E12" s="126"/>
      <c r="F12" s="126"/>
      <c r="G12" s="126"/>
      <c r="H12" s="126"/>
      <c r="I12" s="126"/>
      <c r="J12" s="125"/>
    </row>
    <row r="13" spans="2:12" x14ac:dyDescent="0.2">
      <c r="B13" s="123"/>
      <c r="C13" s="124"/>
      <c r="D13" s="124"/>
      <c r="E13" s="124"/>
      <c r="F13" s="124"/>
      <c r="G13" s="124"/>
      <c r="H13" s="124"/>
      <c r="I13" s="124"/>
    </row>
    <row r="14" spans="2:12" x14ac:dyDescent="0.2">
      <c r="B14" s="123"/>
      <c r="C14" s="121"/>
      <c r="D14" s="122"/>
      <c r="E14" s="121"/>
      <c r="F14" s="121"/>
      <c r="G14" s="121"/>
      <c r="H14" s="121"/>
      <c r="I14" s="121"/>
      <c r="J14" s="120"/>
    </row>
    <row r="15" spans="2:12" ht="15" x14ac:dyDescent="0.2">
      <c r="C15" s="118"/>
      <c r="D15" s="119"/>
      <c r="E15" s="118"/>
      <c r="F15" s="118"/>
      <c r="G15" s="118"/>
      <c r="H15" s="118"/>
      <c r="I15" s="118"/>
      <c r="J15" s="102"/>
    </row>
    <row r="16" spans="2:12" ht="15" x14ac:dyDescent="0.2">
      <c r="C16" s="118"/>
      <c r="D16" s="119"/>
      <c r="E16" s="118"/>
      <c r="F16" s="118"/>
      <c r="G16" s="118"/>
      <c r="H16" s="118"/>
      <c r="I16" s="118"/>
      <c r="J16" s="102"/>
    </row>
    <row r="17" spans="2:10" ht="15" x14ac:dyDescent="0.2">
      <c r="C17" s="116"/>
      <c r="D17" s="116"/>
      <c r="E17" s="116"/>
      <c r="F17" s="116"/>
      <c r="G17" s="116"/>
      <c r="H17" s="116"/>
      <c r="I17" s="116"/>
    </row>
    <row r="18" spans="2:10" ht="15" x14ac:dyDescent="0.2">
      <c r="C18" s="116"/>
      <c r="D18" s="116"/>
      <c r="E18" s="116"/>
      <c r="F18" s="116"/>
      <c r="G18" s="116"/>
      <c r="H18" s="116"/>
      <c r="I18" s="116"/>
    </row>
    <row r="19" spans="2:10" ht="15" x14ac:dyDescent="0.2">
      <c r="B19" s="105"/>
      <c r="C19" s="116"/>
      <c r="D19" s="117"/>
      <c r="E19" s="116"/>
      <c r="F19" s="116"/>
      <c r="G19" s="116"/>
      <c r="H19" s="116"/>
      <c r="I19" s="116"/>
      <c r="J19" s="103"/>
    </row>
    <row r="20" spans="2:10" x14ac:dyDescent="0.2">
      <c r="B20" s="101"/>
      <c r="D20" s="100"/>
      <c r="J20" s="100"/>
    </row>
    <row r="21" spans="2:10" x14ac:dyDescent="0.2">
      <c r="D21" s="108"/>
      <c r="J21" s="108"/>
    </row>
    <row r="22" spans="2:10" x14ac:dyDescent="0.2">
      <c r="B22" s="113"/>
      <c r="D22" s="114"/>
      <c r="J22" s="115"/>
    </row>
    <row r="23" spans="2:10" x14ac:dyDescent="0.2">
      <c r="B23" s="113"/>
      <c r="D23" s="114"/>
      <c r="J23" s="112"/>
    </row>
    <row r="24" spans="2:10" x14ac:dyDescent="0.2">
      <c r="B24" s="113"/>
      <c r="D24" s="112"/>
      <c r="J24" s="112"/>
    </row>
    <row r="25" spans="2:10" x14ac:dyDescent="0.2">
      <c r="B25" s="105"/>
      <c r="D25" s="104"/>
      <c r="J25" s="102"/>
    </row>
    <row r="26" spans="2:10" x14ac:dyDescent="0.2">
      <c r="D26" s="104"/>
      <c r="J26" s="102"/>
    </row>
    <row r="41" spans="10:18" x14ac:dyDescent="0.2">
      <c r="R41" s="111"/>
    </row>
    <row r="45" spans="10:18" x14ac:dyDescent="0.2">
      <c r="J45" s="110"/>
    </row>
    <row r="49" spans="2:10" x14ac:dyDescent="0.2">
      <c r="B49" s="109"/>
      <c r="D49" s="100"/>
      <c r="E49" s="103"/>
      <c r="J49" s="100"/>
    </row>
    <row r="50" spans="2:10" x14ac:dyDescent="0.2">
      <c r="B50" s="101"/>
      <c r="D50" s="108"/>
      <c r="E50" s="103"/>
      <c r="J50" s="102"/>
    </row>
    <row r="51" spans="2:10" x14ac:dyDescent="0.2">
      <c r="B51" s="99"/>
      <c r="D51" s="103"/>
      <c r="E51" s="103"/>
      <c r="J51" s="103"/>
    </row>
    <row r="52" spans="2:10" x14ac:dyDescent="0.2">
      <c r="B52" s="99"/>
      <c r="D52" s="108"/>
      <c r="E52" s="103"/>
      <c r="J52" s="102"/>
    </row>
    <row r="53" spans="2:10" x14ac:dyDescent="0.2">
      <c r="D53" s="108"/>
      <c r="E53" s="103"/>
      <c r="J53" s="102"/>
    </row>
    <row r="54" spans="2:10" x14ac:dyDescent="0.2">
      <c r="D54" s="100"/>
      <c r="E54" s="100"/>
      <c r="J54" s="100"/>
    </row>
    <row r="55" spans="2:10" x14ac:dyDescent="0.2">
      <c r="D55" s="104"/>
      <c r="E55" s="104"/>
      <c r="J55" s="102"/>
    </row>
    <row r="56" spans="2:10" x14ac:dyDescent="0.2">
      <c r="D56" s="104"/>
      <c r="E56" s="104"/>
      <c r="J56" s="102"/>
    </row>
    <row r="57" spans="2:10" x14ac:dyDescent="0.2">
      <c r="D57" s="104"/>
      <c r="E57" s="104"/>
      <c r="J57" s="102"/>
    </row>
    <row r="58" spans="2:10" x14ac:dyDescent="0.2">
      <c r="D58" s="104"/>
      <c r="E58" s="104"/>
      <c r="J58" s="102"/>
    </row>
    <row r="59" spans="2:10" x14ac:dyDescent="0.2">
      <c r="D59" s="104"/>
      <c r="E59" s="104"/>
      <c r="J59" s="102"/>
    </row>
    <row r="60" spans="2:10" x14ac:dyDescent="0.2">
      <c r="D60" s="107"/>
      <c r="E60" s="106"/>
      <c r="J60" s="100"/>
    </row>
    <row r="61" spans="2:10" x14ac:dyDescent="0.2">
      <c r="D61" s="104"/>
      <c r="J61" s="102"/>
    </row>
    <row r="62" spans="2:10" x14ac:dyDescent="0.2">
      <c r="D62" s="104"/>
      <c r="J62" s="102"/>
    </row>
    <row r="63" spans="2:10" x14ac:dyDescent="0.2">
      <c r="D63" s="104"/>
      <c r="J63" s="102"/>
    </row>
    <row r="64" spans="2:10" x14ac:dyDescent="0.2">
      <c r="D64" s="104"/>
      <c r="J64" s="102"/>
    </row>
    <row r="65" spans="2:10" x14ac:dyDescent="0.2">
      <c r="D65" s="104"/>
      <c r="J65" s="102"/>
    </row>
    <row r="66" spans="2:10" x14ac:dyDescent="0.2">
      <c r="D66" s="104"/>
      <c r="J66" s="102"/>
    </row>
    <row r="67" spans="2:10" x14ac:dyDescent="0.2">
      <c r="D67" s="104"/>
      <c r="J67" s="102"/>
    </row>
    <row r="68" spans="2:10" x14ac:dyDescent="0.2">
      <c r="D68" s="104"/>
      <c r="J68" s="102"/>
    </row>
    <row r="69" spans="2:10" x14ac:dyDescent="0.2">
      <c r="B69" s="105"/>
      <c r="D69" s="104"/>
      <c r="E69" s="103"/>
      <c r="J69" s="102"/>
    </row>
    <row r="70" spans="2:10" x14ac:dyDescent="0.2">
      <c r="B70" s="101"/>
      <c r="D70" s="100"/>
      <c r="E70" s="100"/>
      <c r="J70" s="100"/>
    </row>
    <row r="71" spans="2:10" x14ac:dyDescent="0.2">
      <c r="B71" s="99"/>
      <c r="D71" s="98"/>
      <c r="E71" s="98"/>
      <c r="J71" s="98"/>
    </row>
    <row r="72" spans="2:10" x14ac:dyDescent="0.2">
      <c r="B72" s="99"/>
      <c r="D72" s="98"/>
      <c r="E72" s="98"/>
      <c r="J72" s="98"/>
    </row>
    <row r="73" spans="2:10" x14ac:dyDescent="0.2">
      <c r="B73" s="99"/>
      <c r="D73" s="98"/>
      <c r="E73" s="98"/>
      <c r="J73" s="98"/>
    </row>
    <row r="74" spans="2:10" x14ac:dyDescent="0.2">
      <c r="B74" s="99"/>
      <c r="D74" s="98"/>
      <c r="E74" s="98"/>
      <c r="J74" s="98"/>
    </row>
    <row r="75" spans="2:10" x14ac:dyDescent="0.2">
      <c r="B75" s="99"/>
      <c r="D75" s="98"/>
      <c r="E75" s="98"/>
      <c r="J75" s="98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8" orientation="landscape" r:id="rId1"/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Neue Zeit</vt:lpstr>
      <vt:lpstr>SNZ-Übersicht</vt:lpstr>
      <vt:lpstr>SNZ Diagr.</vt:lpstr>
      <vt:lpstr>SAL</vt:lpstr>
      <vt:lpstr>SAL-Übersicht</vt:lpstr>
      <vt:lpstr>SAL Diagr.</vt:lpstr>
      <vt:lpstr>Altstadt</vt:lpstr>
      <vt:lpstr>Alt-Übersicht</vt:lpstr>
      <vt:lpstr>Altstadt Diagr</vt:lpstr>
      <vt:lpstr>TMS</vt:lpstr>
      <vt:lpstr>TMS-Übersicht</vt:lpstr>
      <vt:lpstr>TMS Diagr.</vt:lpstr>
      <vt:lpstr>Zusammenfassung</vt:lpstr>
      <vt:lpstr>'Neue Zeit'!Druckbereich</vt:lpstr>
    </vt:vector>
  </TitlesOfParts>
  <Company>DSK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frank.burlein</dc:creator>
  <cp:lastModifiedBy>tzscheuschner</cp:lastModifiedBy>
  <cp:lastPrinted>2021-03-24T13:13:43Z</cp:lastPrinted>
  <dcterms:created xsi:type="dcterms:W3CDTF">2007-10-29T08:54:57Z</dcterms:created>
  <dcterms:modified xsi:type="dcterms:W3CDTF">2021-04-16T07:22:18Z</dcterms:modified>
</cp:coreProperties>
</file>